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8620" windowHeight="15225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B47" i="1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L8"/>
  <c r="K8"/>
  <c r="J8"/>
  <c r="I8"/>
  <c r="G8"/>
  <c r="F8"/>
  <c r="E8"/>
  <c r="D8"/>
  <c r="B8"/>
  <c r="A8"/>
</calcChain>
</file>

<file path=xl/sharedStrings.xml><?xml version="1.0" encoding="utf-8"?>
<sst xmlns="http://schemas.openxmlformats.org/spreadsheetml/2006/main" count="50" uniqueCount="42">
  <si>
    <t>Отчет № 9. 19.10.2020 10:06:28</t>
  </si>
  <si>
    <t>Сведения о поступлении и расходовании средств избирательных фондов кандидатов (кросс-таблица на основании итоговых финансовых отчетов)
 </t>
  </si>
  <si>
    <t>Выборы депутатов Совета депутатов городского поселения поселок Новозавидовский пятого созыва</t>
  </si>
  <si>
    <t>территориальная избирательная комиссия Конаковского района</t>
  </si>
  <si>
    <t>По состоянию на 16.10.2020</t>
  </si>
  <si>
    <t>В руб.</t>
  </si>
  <si>
    <t/>
  </si>
  <si>
    <t>1</t>
  </si>
  <si>
    <t>1.1</t>
  </si>
  <si>
    <t>1.1.1</t>
  </si>
  <si>
    <t>1.1.2</t>
  </si>
  <si>
    <t>1.1.3</t>
  </si>
  <si>
    <t>1.1.4</t>
  </si>
  <si>
    <t>1.2</t>
  </si>
  <si>
    <t>1.2.1</t>
  </si>
  <si>
    <t>1.2.2</t>
  </si>
  <si>
    <t>1.2.3</t>
  </si>
  <si>
    <t>1.2.4</t>
  </si>
  <si>
    <t>2</t>
  </si>
  <si>
    <t>2.1</t>
  </si>
  <si>
    <t>2.2</t>
  </si>
  <si>
    <t>2.2.1</t>
  </si>
  <si>
    <t>2.2.2</t>
  </si>
  <si>
    <t>2.2.3</t>
  </si>
  <si>
    <t>2.3</t>
  </si>
  <si>
    <t>3</t>
  </si>
  <si>
    <t>3.1</t>
  </si>
  <si>
    <t>3.1.1</t>
  </si>
  <si>
    <t>3.2</t>
  </si>
  <si>
    <t>3.3</t>
  </si>
  <si>
    <t>3.4</t>
  </si>
  <si>
    <t>3.5</t>
  </si>
  <si>
    <t>3.6</t>
  </si>
  <si>
    <t>3.7</t>
  </si>
  <si>
    <t>3.8</t>
  </si>
  <si>
    <t>4</t>
  </si>
  <si>
    <t>4.1</t>
  </si>
  <si>
    <t>Председатель</t>
  </si>
  <si>
    <t>территориальной избирательной комиссии Конаковского района</t>
  </si>
  <si>
    <t>(подпись, дата)</t>
  </si>
  <si>
    <t>С.П. Фомченко</t>
  </si>
  <si>
    <t>(инициалы, фамилия)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</si>
</sst>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right" vertical="center"/>
    </xf>
    <xf numFmtId="0" fontId="5" fillId="3" borderId="2" xfId="0" applyNumberFormat="1" applyFont="1" applyFill="1" applyBorder="1" applyAlignment="1">
      <alignment horizontal="center" vertical="center" wrapText="1"/>
    </xf>
    <xf numFmtId="0" fontId="6" fillId="3" borderId="4" xfId="0" applyNumberFormat="1" applyFont="1" applyFill="1" applyBorder="1" applyAlignment="1">
      <alignment horizontal="center" vertical="center" wrapText="1"/>
    </xf>
    <xf numFmtId="0" fontId="6" fillId="3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textRotation="90"/>
    </xf>
    <xf numFmtId="0" fontId="6" fillId="3" borderId="2" xfId="0" applyNumberFormat="1" applyFont="1" applyFill="1" applyBorder="1" applyAlignment="1">
      <alignment horizontal="center" vertical="center" textRotation="90" wrapText="1"/>
    </xf>
    <xf numFmtId="0" fontId="5" fillId="3" borderId="2" xfId="0" applyNumberFormat="1" applyFont="1" applyFill="1" applyBorder="1" applyAlignment="1">
      <alignment horizontal="center" vertical="center" textRotation="90" wrapText="1"/>
    </xf>
    <xf numFmtId="0" fontId="5" fillId="3" borderId="4" xfId="0" applyNumberFormat="1" applyFont="1" applyFill="1" applyBorder="1" applyAlignment="1">
      <alignment horizontal="center" vertical="center" textRotation="90" wrapText="1"/>
    </xf>
    <xf numFmtId="0" fontId="5" fillId="3" borderId="5" xfId="0" applyNumberFormat="1" applyFont="1" applyFill="1" applyBorder="1" applyAlignment="1">
      <alignment horizontal="center" vertical="center" textRotation="90" wrapText="1"/>
    </xf>
    <xf numFmtId="0" fontId="0" fillId="0" borderId="0" xfId="0" quotePrefix="1" applyAlignment="1"/>
    <xf numFmtId="0" fontId="6" fillId="3" borderId="2" xfId="0" quotePrefix="1" applyNumberFormat="1" applyFont="1" applyFill="1" applyBorder="1" applyAlignment="1">
      <alignment horizontal="center" vertical="center" wrapText="1"/>
    </xf>
    <xf numFmtId="0" fontId="6" fillId="3" borderId="2" xfId="0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left" vertical="center" wrapText="1"/>
    </xf>
    <xf numFmtId="0" fontId="5" fillId="2" borderId="5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4" fontId="5" fillId="2" borderId="4" xfId="0" applyNumberFormat="1" applyFont="1" applyFill="1" applyBorder="1" applyAlignment="1">
      <alignment horizontal="right" vertical="center" wrapText="1"/>
    </xf>
    <xf numFmtId="4" fontId="5" fillId="2" borderId="5" xfId="0" applyNumberFormat="1" applyFont="1" applyFill="1" applyBorder="1" applyAlignment="1">
      <alignment horizontal="right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right" vertical="center" wrapText="1"/>
    </xf>
    <xf numFmtId="49" fontId="4" fillId="0" borderId="3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51"/>
  <sheetViews>
    <sheetView tabSelected="1" workbookViewId="0">
      <selection activeCell="E8" sqref="E8"/>
    </sheetView>
  </sheetViews>
  <sheetFormatPr defaultRowHeight="15"/>
  <cols>
    <col min="1" max="1" width="8.140625" customWidth="1"/>
    <col min="2" max="2" width="3.140625" customWidth="1"/>
    <col min="3" max="3" width="16.85546875" customWidth="1"/>
    <col min="4" max="4" width="4.7109375" customWidth="1"/>
    <col min="5" max="6" width="13.7109375" customWidth="1"/>
    <col min="7" max="7" width="10.140625" customWidth="1"/>
    <col min="8" max="8" width="4.140625" customWidth="1"/>
    <col min="9" max="11" width="13.7109375" customWidth="1"/>
    <col min="12" max="12" width="8.140625" customWidth="1"/>
    <col min="13" max="13" width="6.140625" customWidth="1"/>
    <col min="14" max="42" width="13.7109375" customWidth="1"/>
    <col min="43" max="43" width="9.140625" customWidth="1"/>
  </cols>
  <sheetData>
    <row r="1" spans="1:43" ht="15" customHeight="1">
      <c r="AP1" s="1" t="s">
        <v>0</v>
      </c>
    </row>
    <row r="2" spans="1:43" ht="121.15" customHeight="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3" ht="15.7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</row>
    <row r="4" spans="1:43" ht="15.7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</row>
    <row r="5" spans="1:43">
      <c r="AP5" s="4" t="s">
        <v>4</v>
      </c>
    </row>
    <row r="6" spans="1:43">
      <c r="AP6" s="4" t="s">
        <v>5</v>
      </c>
    </row>
    <row r="8" spans="1:43" ht="175.9" customHeight="1">
      <c r="A8" s="5" t="str">
        <f>"№ строки"</f>
        <v>№ строки</v>
      </c>
      <c r="B8" s="6" t="str">
        <f t="shared" ref="B8:C8" si="0">"Строка финансового отчета"</f>
        <v>Строка финансового отчета</v>
      </c>
      <c r="C8" s="7"/>
      <c r="D8" s="9" t="str">
        <f>"Шифр строки"</f>
        <v>Шифр строки</v>
      </c>
      <c r="E8" s="9" t="str">
        <f>"Итого по избирательным объединениям, кандидатам"</f>
        <v>Итого по избирательным объединениям, кандидатам</v>
      </c>
      <c r="F8" s="10" t="str">
        <f>"Бокова Светлана Ивановна"</f>
        <v>Бокова Светлана Ивановна</v>
      </c>
      <c r="G8" s="11" t="str">
        <f t="shared" ref="G8:H8" si="1">"Волкова Светлана Игоревна"</f>
        <v>Волкова Светлана Игоревна</v>
      </c>
      <c r="H8" s="12"/>
      <c r="I8" s="10" t="str">
        <f>"Вшивятова Елена Александровна"</f>
        <v>Вшивятова Елена Александровна</v>
      </c>
      <c r="J8" s="10" t="str">
        <f>"Маранцев Олег Александрович"</f>
        <v>Маранцев Олег Александрович</v>
      </c>
      <c r="K8" s="10" t="str">
        <f>"Пчельников Александр Васильевич"</f>
        <v>Пчельников Александр Васильевич</v>
      </c>
      <c r="L8" s="11" t="str">
        <f t="shared" ref="L8:M8" si="2">"Рассолова Татьяна Рашитовна"</f>
        <v>Рассолова Татьяна Рашитовна</v>
      </c>
      <c r="M8" s="12"/>
      <c r="N8" s="10" t="str">
        <f>"Сагбо Жан Грегуар"</f>
        <v>Сагбо Жан Грегуар</v>
      </c>
      <c r="O8" s="10" t="str">
        <f>"Юнусов Олег Николаевич"</f>
        <v>Юнусов Олег Николаевич</v>
      </c>
      <c r="P8" s="10" t="str">
        <f>"Избирательный округ (Новозавидовский двухмандатный (№ 1)), всего"</f>
        <v>Избирательный округ (Новозавидовский двухмандатный (№ 1)), всего</v>
      </c>
      <c r="Q8" s="10" t="str">
        <f>"Барашкина Анна Сергеевна"</f>
        <v>Барашкина Анна Сергеевна</v>
      </c>
      <c r="R8" s="10" t="str">
        <f>"Блохина Инна Александровна"</f>
        <v>Блохина Инна Александровна</v>
      </c>
      <c r="S8" s="10" t="str">
        <f>"Корсакова Татьяна Николаевна"</f>
        <v>Корсакова Татьяна Николаевна</v>
      </c>
      <c r="T8" s="10" t="str">
        <f>"Чернов Александр Александрович"</f>
        <v>Чернов Александр Александрович</v>
      </c>
      <c r="U8" s="10" t="str">
        <f>"Юрова Наталья Ивановна"</f>
        <v>Юрова Наталья Ивановна</v>
      </c>
      <c r="V8" s="10" t="str">
        <f>"Избирательный округ (Новозавидовский двухмандатный (№ 2)), всего"</f>
        <v>Избирательный округ (Новозавидовский двухмандатный (№ 2)), всего</v>
      </c>
      <c r="W8" s="10" t="str">
        <f>"Гавриленко Алексей Витальевич"</f>
        <v>Гавриленко Алексей Витальевич</v>
      </c>
      <c r="X8" s="10" t="str">
        <f>"Исмаилов Наиль Фарихович"</f>
        <v>Исмаилов Наиль Фарихович</v>
      </c>
      <c r="Y8" s="10" t="str">
        <f>"Семенов Владислав Викторович"</f>
        <v>Семенов Владислав Викторович</v>
      </c>
      <c r="Z8" s="10" t="str">
        <f>"Теленкова Ирина Валентиновна"</f>
        <v>Теленкова Ирина Валентиновна</v>
      </c>
      <c r="AA8" s="10" t="str">
        <f>"Избирательный округ (Новозавидовский двухмандатный (№ 3)), всего"</f>
        <v>Избирательный округ (Новозавидовский двухмандатный (№ 3)), всего</v>
      </c>
      <c r="AB8" s="10" t="str">
        <f>"Баева Екатерина Игоревна"</f>
        <v>Баева Екатерина Игоревна</v>
      </c>
      <c r="AC8" s="10" t="str">
        <f>"Борецкая Юлия Игоревна"</f>
        <v>Борецкая Юлия Игоревна</v>
      </c>
      <c r="AD8" s="10" t="str">
        <f>"Гусева Ирина Вячеславовна"</f>
        <v>Гусева Ирина Вячеславовна</v>
      </c>
      <c r="AE8" s="10" t="str">
        <f>"Дудка Александр Владимирович"</f>
        <v>Дудка Александр Владимирович</v>
      </c>
      <c r="AF8" s="10" t="str">
        <f>"Квасов Вячеслав Иванович"</f>
        <v>Квасов Вячеслав Иванович</v>
      </c>
      <c r="AG8" s="10" t="str">
        <f>"Сапрыкин Андрей Николаевич"</f>
        <v>Сапрыкин Андрей Николаевич</v>
      </c>
      <c r="AH8" s="10" t="str">
        <f>"Избирательный округ (Новозавидовский двухмандатный (№ 4)), всего"</f>
        <v>Избирательный округ (Новозавидовский двухмандатный (№ 4)), всего</v>
      </c>
      <c r="AI8" s="10" t="str">
        <f>"Блохин Дмитрий Борисович"</f>
        <v>Блохин Дмитрий Борисович</v>
      </c>
      <c r="AJ8" s="10" t="str">
        <f>"Дубовская Ольга Васильевна"</f>
        <v>Дубовская Ольга Васильевна</v>
      </c>
      <c r="AK8" s="10" t="str">
        <f>"Круглова Светлана Вячеславовна"</f>
        <v>Круглова Светлана Вячеславовна</v>
      </c>
      <c r="AL8" s="10" t="str">
        <f>"Лоскутов Егор Сергеевич"</f>
        <v>Лоскутов Егор Сергеевич</v>
      </c>
      <c r="AM8" s="10" t="str">
        <f>"Лукин Роман Николаевич"</f>
        <v>Лукин Роман Николаевич</v>
      </c>
      <c r="AN8" s="10" t="str">
        <f>"Платонова Наталья Анатольевна"</f>
        <v>Платонова Наталья Анатольевна</v>
      </c>
      <c r="AO8" s="10" t="str">
        <f>"Собачкин Алексей Геннадьевич"</f>
        <v>Собачкин Алексей Геннадьевич</v>
      </c>
      <c r="AP8" s="10" t="str">
        <f>"Избирательный округ (Новозавидовский двухмандатный (№ 5)), всего"</f>
        <v>Избирательный округ (Новозавидовский двухмандатный (№ 5)), всего</v>
      </c>
    </row>
    <row r="9" spans="1:43" ht="24" customHeight="1">
      <c r="A9" s="14" t="s">
        <v>7</v>
      </c>
      <c r="B9" s="6" t="str">
        <f t="shared" ref="B9:C9" si="3">"2"</f>
        <v>2</v>
      </c>
      <c r="C9" s="7"/>
      <c r="D9" s="15">
        <v>3</v>
      </c>
      <c r="E9" s="15">
        <v>4</v>
      </c>
      <c r="F9" s="15">
        <v>5</v>
      </c>
      <c r="G9" s="6">
        <v>6</v>
      </c>
      <c r="H9" s="7"/>
      <c r="I9" s="15">
        <v>7</v>
      </c>
      <c r="J9" s="15">
        <v>8</v>
      </c>
      <c r="K9" s="15">
        <v>9</v>
      </c>
      <c r="L9" s="6">
        <v>10</v>
      </c>
      <c r="M9" s="7"/>
      <c r="N9" s="15">
        <v>11</v>
      </c>
      <c r="O9" s="15">
        <v>12</v>
      </c>
      <c r="P9" s="15">
        <v>13</v>
      </c>
      <c r="Q9" s="15">
        <v>14</v>
      </c>
      <c r="R9" s="15">
        <v>15</v>
      </c>
      <c r="S9" s="15">
        <v>16</v>
      </c>
      <c r="T9" s="15">
        <v>17</v>
      </c>
      <c r="U9" s="15">
        <v>18</v>
      </c>
      <c r="V9" s="15">
        <v>19</v>
      </c>
      <c r="W9" s="15">
        <v>20</v>
      </c>
      <c r="X9" s="15">
        <v>21</v>
      </c>
      <c r="Y9" s="15">
        <v>22</v>
      </c>
      <c r="Z9" s="15">
        <v>23</v>
      </c>
      <c r="AA9" s="15">
        <v>24</v>
      </c>
      <c r="AB9" s="15">
        <v>25</v>
      </c>
      <c r="AC9" s="15">
        <v>26</v>
      </c>
      <c r="AD9" s="15">
        <v>27</v>
      </c>
      <c r="AE9" s="15">
        <v>28</v>
      </c>
      <c r="AF9" s="15">
        <v>29</v>
      </c>
      <c r="AG9" s="15">
        <v>30</v>
      </c>
      <c r="AH9" s="15">
        <v>31</v>
      </c>
      <c r="AI9" s="15">
        <v>32</v>
      </c>
      <c r="AJ9" s="15">
        <v>33</v>
      </c>
      <c r="AK9" s="15">
        <v>34</v>
      </c>
      <c r="AL9" s="15">
        <v>35</v>
      </c>
      <c r="AM9" s="15">
        <v>36</v>
      </c>
      <c r="AN9" s="15">
        <v>37</v>
      </c>
      <c r="AO9" s="15">
        <v>38</v>
      </c>
      <c r="AP9" s="15">
        <v>39</v>
      </c>
      <c r="AQ9" s="8"/>
    </row>
    <row r="10" spans="1:43" ht="75.95" customHeight="1">
      <c r="A10" s="16" t="s">
        <v>7</v>
      </c>
      <c r="B10" s="17" t="str">
        <f t="shared" ref="B10:C10" si="4">"Поступило средств в избирательный фонд, всего"</f>
        <v>Поступило средств в избирательный фонд, всего</v>
      </c>
      <c r="C10" s="18"/>
      <c r="D10" s="19">
        <v>10</v>
      </c>
      <c r="E10" s="20">
        <v>91460</v>
      </c>
      <c r="F10" s="20">
        <v>0</v>
      </c>
      <c r="G10" s="21">
        <v>4430</v>
      </c>
      <c r="H10" s="22"/>
      <c r="I10" s="20">
        <v>4430</v>
      </c>
      <c r="J10" s="20">
        <v>7465</v>
      </c>
      <c r="K10" s="20">
        <v>5000</v>
      </c>
      <c r="L10" s="21">
        <v>100</v>
      </c>
      <c r="M10" s="22"/>
      <c r="N10" s="20">
        <v>0</v>
      </c>
      <c r="O10" s="20">
        <v>7465</v>
      </c>
      <c r="P10" s="20">
        <v>28890</v>
      </c>
      <c r="Q10" s="20">
        <v>0</v>
      </c>
      <c r="R10" s="20">
        <v>200</v>
      </c>
      <c r="S10" s="20">
        <v>0</v>
      </c>
      <c r="T10" s="20">
        <v>100</v>
      </c>
      <c r="U10" s="20">
        <v>0</v>
      </c>
      <c r="V10" s="20">
        <v>300</v>
      </c>
      <c r="W10" s="20">
        <v>0</v>
      </c>
      <c r="X10" s="20">
        <v>4325</v>
      </c>
      <c r="Y10" s="20">
        <v>100</v>
      </c>
      <c r="Z10" s="20">
        <v>4325</v>
      </c>
      <c r="AA10" s="20">
        <v>8750</v>
      </c>
      <c r="AB10" s="20">
        <v>4430</v>
      </c>
      <c r="AC10" s="20">
        <v>7675</v>
      </c>
      <c r="AD10" s="20">
        <v>5000</v>
      </c>
      <c r="AE10" s="20">
        <v>0</v>
      </c>
      <c r="AF10" s="20">
        <v>7775</v>
      </c>
      <c r="AG10" s="20">
        <v>100</v>
      </c>
      <c r="AH10" s="20">
        <v>24980</v>
      </c>
      <c r="AI10" s="20">
        <v>200</v>
      </c>
      <c r="AJ10" s="20">
        <v>4430</v>
      </c>
      <c r="AK10" s="20">
        <v>7675</v>
      </c>
      <c r="AL10" s="20">
        <v>100</v>
      </c>
      <c r="AM10" s="20">
        <v>4430</v>
      </c>
      <c r="AN10" s="20">
        <v>7675</v>
      </c>
      <c r="AO10" s="20">
        <v>4030</v>
      </c>
      <c r="AP10" s="20">
        <v>28540</v>
      </c>
      <c r="AQ10" s="13"/>
    </row>
    <row r="11" spans="1:43" ht="20.100000000000001" customHeight="1">
      <c r="A11" s="16" t="s">
        <v>6</v>
      </c>
      <c r="B11" s="23" t="str">
        <f t="shared" ref="B11:C11" si="5">"в том числе"</f>
        <v>в том числе</v>
      </c>
      <c r="C11" s="24"/>
      <c r="D11" s="19"/>
      <c r="E11" s="20"/>
      <c r="F11" s="20"/>
      <c r="G11" s="21"/>
      <c r="H11" s="22"/>
      <c r="I11" s="20"/>
      <c r="J11" s="20"/>
      <c r="K11" s="20"/>
      <c r="L11" s="21"/>
      <c r="M11" s="22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13"/>
    </row>
    <row r="12" spans="1:43" ht="105.95" customHeight="1">
      <c r="A12" s="16" t="s">
        <v>8</v>
      </c>
      <c r="B12" s="17" t="str">
        <f t="shared" ref="B12:C12" si="6">"Поступило средств в установленном порядке для формирования избирательного фонда"</f>
        <v>Поступило средств в установленном порядке для формирования избирательного фонда</v>
      </c>
      <c r="C12" s="18"/>
      <c r="D12" s="19">
        <v>20</v>
      </c>
      <c r="E12" s="20">
        <v>91460</v>
      </c>
      <c r="F12" s="20">
        <v>0</v>
      </c>
      <c r="G12" s="21">
        <v>4430</v>
      </c>
      <c r="H12" s="22"/>
      <c r="I12" s="20">
        <v>4430</v>
      </c>
      <c r="J12" s="20">
        <v>7465</v>
      </c>
      <c r="K12" s="20">
        <v>5000</v>
      </c>
      <c r="L12" s="21">
        <v>100</v>
      </c>
      <c r="M12" s="22"/>
      <c r="N12" s="20">
        <v>0</v>
      </c>
      <c r="O12" s="20">
        <v>7465</v>
      </c>
      <c r="P12" s="20">
        <v>28890</v>
      </c>
      <c r="Q12" s="20">
        <v>0</v>
      </c>
      <c r="R12" s="20">
        <v>200</v>
      </c>
      <c r="S12" s="20">
        <v>0</v>
      </c>
      <c r="T12" s="20">
        <v>100</v>
      </c>
      <c r="U12" s="20">
        <v>0</v>
      </c>
      <c r="V12" s="20">
        <v>300</v>
      </c>
      <c r="W12" s="20">
        <v>0</v>
      </c>
      <c r="X12" s="20">
        <v>4325</v>
      </c>
      <c r="Y12" s="20">
        <v>100</v>
      </c>
      <c r="Z12" s="20">
        <v>4325</v>
      </c>
      <c r="AA12" s="20">
        <v>8750</v>
      </c>
      <c r="AB12" s="20">
        <v>4430</v>
      </c>
      <c r="AC12" s="20">
        <v>7675</v>
      </c>
      <c r="AD12" s="20">
        <v>5000</v>
      </c>
      <c r="AE12" s="20">
        <v>0</v>
      </c>
      <c r="AF12" s="20">
        <v>7775</v>
      </c>
      <c r="AG12" s="20">
        <v>100</v>
      </c>
      <c r="AH12" s="20">
        <v>24980</v>
      </c>
      <c r="AI12" s="20">
        <v>200</v>
      </c>
      <c r="AJ12" s="20">
        <v>4430</v>
      </c>
      <c r="AK12" s="20">
        <v>7675</v>
      </c>
      <c r="AL12" s="20">
        <v>100</v>
      </c>
      <c r="AM12" s="20">
        <v>4430</v>
      </c>
      <c r="AN12" s="20">
        <v>7675</v>
      </c>
      <c r="AO12" s="20">
        <v>4030</v>
      </c>
      <c r="AP12" s="20">
        <v>28540</v>
      </c>
      <c r="AQ12" s="13"/>
    </row>
    <row r="13" spans="1:43" ht="20.100000000000001" customHeight="1">
      <c r="A13" s="16" t="s">
        <v>6</v>
      </c>
      <c r="B13" s="23" t="str">
        <f t="shared" ref="B13:C13" si="7">"из них"</f>
        <v>из них</v>
      </c>
      <c r="C13" s="24"/>
      <c r="D13" s="19"/>
      <c r="E13" s="20"/>
      <c r="F13" s="20"/>
      <c r="G13" s="21"/>
      <c r="H13" s="22"/>
      <c r="I13" s="20"/>
      <c r="J13" s="20"/>
      <c r="K13" s="20"/>
      <c r="L13" s="21"/>
      <c r="M13" s="22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13"/>
    </row>
    <row r="14" spans="1:43" ht="78.95" customHeight="1">
      <c r="A14" s="16" t="s">
        <v>9</v>
      </c>
      <c r="B14" s="17" t="str">
        <f t="shared" ref="B14:C14" si="8">"Собственные средства кандидата, избирательного объединения"</f>
        <v>Собственные средства кандидата, избирательного объединения</v>
      </c>
      <c r="C14" s="18"/>
      <c r="D14" s="19">
        <v>30</v>
      </c>
      <c r="E14" s="20">
        <v>59310</v>
      </c>
      <c r="F14" s="20">
        <v>0</v>
      </c>
      <c r="G14" s="21">
        <v>0</v>
      </c>
      <c r="H14" s="22"/>
      <c r="I14" s="20">
        <v>0</v>
      </c>
      <c r="J14" s="20">
        <v>7465</v>
      </c>
      <c r="K14" s="20">
        <v>0</v>
      </c>
      <c r="L14" s="21">
        <v>100</v>
      </c>
      <c r="M14" s="22"/>
      <c r="N14" s="20">
        <v>0</v>
      </c>
      <c r="O14" s="20">
        <v>7465</v>
      </c>
      <c r="P14" s="20">
        <v>15030</v>
      </c>
      <c r="Q14" s="20">
        <v>0</v>
      </c>
      <c r="R14" s="20">
        <v>200</v>
      </c>
      <c r="S14" s="20">
        <v>0</v>
      </c>
      <c r="T14" s="20">
        <v>100</v>
      </c>
      <c r="U14" s="20">
        <v>0</v>
      </c>
      <c r="V14" s="20">
        <v>300</v>
      </c>
      <c r="W14" s="20">
        <v>0</v>
      </c>
      <c r="X14" s="20">
        <v>4325</v>
      </c>
      <c r="Y14" s="20">
        <v>100</v>
      </c>
      <c r="Z14" s="20">
        <v>4325</v>
      </c>
      <c r="AA14" s="20">
        <v>8750</v>
      </c>
      <c r="AB14" s="20">
        <v>0</v>
      </c>
      <c r="AC14" s="20">
        <v>7675</v>
      </c>
      <c r="AD14" s="20">
        <v>0</v>
      </c>
      <c r="AE14" s="20">
        <v>0</v>
      </c>
      <c r="AF14" s="20">
        <v>7775</v>
      </c>
      <c r="AG14" s="20">
        <v>100</v>
      </c>
      <c r="AH14" s="20">
        <v>15550</v>
      </c>
      <c r="AI14" s="20">
        <v>200</v>
      </c>
      <c r="AJ14" s="20">
        <v>0</v>
      </c>
      <c r="AK14" s="20">
        <v>7675</v>
      </c>
      <c r="AL14" s="20">
        <v>100</v>
      </c>
      <c r="AM14" s="20">
        <v>0</v>
      </c>
      <c r="AN14" s="20">
        <v>7675</v>
      </c>
      <c r="AO14" s="20">
        <v>4030</v>
      </c>
      <c r="AP14" s="20">
        <v>19680</v>
      </c>
      <c r="AQ14" s="13"/>
    </row>
    <row r="15" spans="1:43" ht="99" customHeight="1">
      <c r="A15" s="16" t="s">
        <v>10</v>
      </c>
      <c r="B15" s="17" t="str">
        <f t="shared" ref="B15:C15" si="9">"Средства, выделенные кандидату выдвинувшим его избирательным объединением"</f>
        <v>Средства, выделенные кандидату выдвинувшим его избирательным объединением</v>
      </c>
      <c r="C15" s="18"/>
      <c r="D15" s="19">
        <v>40</v>
      </c>
      <c r="E15" s="20">
        <v>32150</v>
      </c>
      <c r="F15" s="20">
        <v>0</v>
      </c>
      <c r="G15" s="21">
        <v>4430</v>
      </c>
      <c r="H15" s="22"/>
      <c r="I15" s="20">
        <v>4430</v>
      </c>
      <c r="J15" s="20">
        <v>0</v>
      </c>
      <c r="K15" s="20">
        <v>5000</v>
      </c>
      <c r="L15" s="21">
        <v>0</v>
      </c>
      <c r="M15" s="22"/>
      <c r="N15" s="20">
        <v>0</v>
      </c>
      <c r="O15" s="20">
        <v>0</v>
      </c>
      <c r="P15" s="20">
        <v>13860</v>
      </c>
      <c r="Q15" s="20">
        <v>0</v>
      </c>
      <c r="R15" s="20">
        <v>0</v>
      </c>
      <c r="S15" s="20">
        <v>0</v>
      </c>
      <c r="T15" s="20">
        <v>0</v>
      </c>
      <c r="U15" s="20">
        <v>0</v>
      </c>
      <c r="V15" s="20">
        <v>0</v>
      </c>
      <c r="W15" s="20">
        <v>0</v>
      </c>
      <c r="X15" s="20">
        <v>0</v>
      </c>
      <c r="Y15" s="20">
        <v>0</v>
      </c>
      <c r="Z15" s="20">
        <v>0</v>
      </c>
      <c r="AA15" s="20">
        <v>0</v>
      </c>
      <c r="AB15" s="20">
        <v>4430</v>
      </c>
      <c r="AC15" s="20">
        <v>0</v>
      </c>
      <c r="AD15" s="20">
        <v>5000</v>
      </c>
      <c r="AE15" s="20">
        <v>0</v>
      </c>
      <c r="AF15" s="20">
        <v>0</v>
      </c>
      <c r="AG15" s="20">
        <v>0</v>
      </c>
      <c r="AH15" s="20">
        <v>9430</v>
      </c>
      <c r="AI15" s="20">
        <v>0</v>
      </c>
      <c r="AJ15" s="20">
        <v>4430</v>
      </c>
      <c r="AK15" s="20">
        <v>0</v>
      </c>
      <c r="AL15" s="20">
        <v>0</v>
      </c>
      <c r="AM15" s="20">
        <v>4430</v>
      </c>
      <c r="AN15" s="20">
        <v>0</v>
      </c>
      <c r="AO15" s="20">
        <v>0</v>
      </c>
      <c r="AP15" s="20">
        <v>8860</v>
      </c>
      <c r="AQ15" s="13"/>
    </row>
    <row r="16" spans="1:43" ht="51.95" customHeight="1">
      <c r="A16" s="16" t="s">
        <v>11</v>
      </c>
      <c r="B16" s="17" t="str">
        <f t="shared" ref="B16:C16" si="10">"Добровольные пожертвования гражданина"</f>
        <v>Добровольные пожертвования гражданина</v>
      </c>
      <c r="C16" s="18"/>
      <c r="D16" s="19">
        <v>50</v>
      </c>
      <c r="E16" s="20">
        <v>0</v>
      </c>
      <c r="F16" s="20">
        <v>0</v>
      </c>
      <c r="G16" s="21">
        <v>0</v>
      </c>
      <c r="H16" s="22"/>
      <c r="I16" s="20">
        <v>0</v>
      </c>
      <c r="J16" s="20">
        <v>0</v>
      </c>
      <c r="K16" s="20">
        <v>0</v>
      </c>
      <c r="L16" s="21">
        <v>0</v>
      </c>
      <c r="M16" s="22"/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20">
        <v>0</v>
      </c>
      <c r="V16" s="20">
        <v>0</v>
      </c>
      <c r="W16" s="20">
        <v>0</v>
      </c>
      <c r="X16" s="20">
        <v>0</v>
      </c>
      <c r="Y16" s="20">
        <v>0</v>
      </c>
      <c r="Z16" s="20">
        <v>0</v>
      </c>
      <c r="AA16" s="20">
        <v>0</v>
      </c>
      <c r="AB16" s="20">
        <v>0</v>
      </c>
      <c r="AC16" s="20">
        <v>0</v>
      </c>
      <c r="AD16" s="20">
        <v>0</v>
      </c>
      <c r="AE16" s="20">
        <v>0</v>
      </c>
      <c r="AF16" s="20">
        <v>0</v>
      </c>
      <c r="AG16" s="20">
        <v>0</v>
      </c>
      <c r="AH16" s="20">
        <v>0</v>
      </c>
      <c r="AI16" s="20">
        <v>0</v>
      </c>
      <c r="AJ16" s="20">
        <v>0</v>
      </c>
      <c r="AK16" s="20">
        <v>0</v>
      </c>
      <c r="AL16" s="20">
        <v>0</v>
      </c>
      <c r="AM16" s="20">
        <v>0</v>
      </c>
      <c r="AN16" s="20">
        <v>0</v>
      </c>
      <c r="AO16" s="20">
        <v>0</v>
      </c>
      <c r="AP16" s="20">
        <v>0</v>
      </c>
      <c r="AQ16" s="13"/>
    </row>
    <row r="17" spans="1:43" ht="60.95" customHeight="1">
      <c r="A17" s="16" t="s">
        <v>12</v>
      </c>
      <c r="B17" s="17" t="str">
        <f t="shared" ref="B17:C17" si="11">"Добровольные пожертвования юридического лица"</f>
        <v>Добровольные пожертвования юридического лица</v>
      </c>
      <c r="C17" s="18"/>
      <c r="D17" s="19">
        <v>60</v>
      </c>
      <c r="E17" s="20">
        <v>0</v>
      </c>
      <c r="F17" s="20">
        <v>0</v>
      </c>
      <c r="G17" s="21">
        <v>0</v>
      </c>
      <c r="H17" s="22"/>
      <c r="I17" s="20">
        <v>0</v>
      </c>
      <c r="J17" s="20">
        <v>0</v>
      </c>
      <c r="K17" s="20">
        <v>0</v>
      </c>
      <c r="L17" s="21">
        <v>0</v>
      </c>
      <c r="M17" s="22"/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0</v>
      </c>
      <c r="X17" s="20">
        <v>0</v>
      </c>
      <c r="Y17" s="20">
        <v>0</v>
      </c>
      <c r="Z17" s="20">
        <v>0</v>
      </c>
      <c r="AA17" s="20">
        <v>0</v>
      </c>
      <c r="AB17" s="20">
        <v>0</v>
      </c>
      <c r="AC17" s="20">
        <v>0</v>
      </c>
      <c r="AD17" s="20">
        <v>0</v>
      </c>
      <c r="AE17" s="20">
        <v>0</v>
      </c>
      <c r="AF17" s="20">
        <v>0</v>
      </c>
      <c r="AG17" s="20">
        <v>0</v>
      </c>
      <c r="AH17" s="20">
        <v>0</v>
      </c>
      <c r="AI17" s="20">
        <v>0</v>
      </c>
      <c r="AJ17" s="20">
        <v>0</v>
      </c>
      <c r="AK17" s="20">
        <v>0</v>
      </c>
      <c r="AL17" s="20">
        <v>0</v>
      </c>
      <c r="AM17" s="20">
        <v>0</v>
      </c>
      <c r="AN17" s="20">
        <v>0</v>
      </c>
      <c r="AO17" s="20">
        <v>0</v>
      </c>
      <c r="AP17" s="20">
        <v>0</v>
      </c>
      <c r="AQ17" s="13"/>
    </row>
    <row r="18" spans="1:43" ht="201" customHeight="1">
      <c r="A18" s="16" t="s">
        <v>13</v>
      </c>
      <c r="B18" s="17" t="str">
        <f t="shared" ref="B18:C18" si="12">"Поступило в избирательный фонд денежных средств, подпадающих под действие п. 9 ст. 58 Федерального закона от 12.06.2002 № 67-ФЗ,
из них"</f>
        <v>Поступило в избирательный фонд денежных средств, подпадающих под действие п. 9 ст. 58 Федерального закона от 12.06.2002 № 67-ФЗ,
из них</v>
      </c>
      <c r="C18" s="18"/>
      <c r="D18" s="19">
        <v>70</v>
      </c>
      <c r="E18" s="20">
        <v>0</v>
      </c>
      <c r="F18" s="20">
        <v>0</v>
      </c>
      <c r="G18" s="21">
        <v>0</v>
      </c>
      <c r="H18" s="22"/>
      <c r="I18" s="20">
        <v>0</v>
      </c>
      <c r="J18" s="20">
        <v>0</v>
      </c>
      <c r="K18" s="20">
        <v>0</v>
      </c>
      <c r="L18" s="21">
        <v>0</v>
      </c>
      <c r="M18" s="22"/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20">
        <v>0</v>
      </c>
      <c r="V18" s="20">
        <v>0</v>
      </c>
      <c r="W18" s="20">
        <v>0</v>
      </c>
      <c r="X18" s="20">
        <v>0</v>
      </c>
      <c r="Y18" s="20">
        <v>0</v>
      </c>
      <c r="Z18" s="20">
        <v>0</v>
      </c>
      <c r="AA18" s="20">
        <v>0</v>
      </c>
      <c r="AB18" s="20">
        <v>0</v>
      </c>
      <c r="AC18" s="20">
        <v>0</v>
      </c>
      <c r="AD18" s="20">
        <v>0</v>
      </c>
      <c r="AE18" s="20">
        <v>0</v>
      </c>
      <c r="AF18" s="20">
        <v>0</v>
      </c>
      <c r="AG18" s="20">
        <v>0</v>
      </c>
      <c r="AH18" s="20">
        <v>0</v>
      </c>
      <c r="AI18" s="20">
        <v>0</v>
      </c>
      <c r="AJ18" s="20">
        <v>0</v>
      </c>
      <c r="AK18" s="20">
        <v>0</v>
      </c>
      <c r="AL18" s="20">
        <v>0</v>
      </c>
      <c r="AM18" s="20">
        <v>0</v>
      </c>
      <c r="AN18" s="20">
        <v>0</v>
      </c>
      <c r="AO18" s="20">
        <v>0</v>
      </c>
      <c r="AP18" s="20">
        <v>0</v>
      </c>
      <c r="AQ18" s="13"/>
    </row>
    <row r="19" spans="1:43" ht="20.100000000000001" customHeight="1">
      <c r="A19" s="16" t="s">
        <v>6</v>
      </c>
      <c r="B19" s="23" t="str">
        <f t="shared" ref="B19:C19" si="13">"из них"</f>
        <v>из них</v>
      </c>
      <c r="C19" s="24"/>
      <c r="D19" s="19"/>
      <c r="E19" s="20"/>
      <c r="F19" s="20"/>
      <c r="G19" s="21"/>
      <c r="H19" s="22"/>
      <c r="I19" s="20"/>
      <c r="J19" s="20"/>
      <c r="K19" s="20"/>
      <c r="L19" s="21"/>
      <c r="M19" s="22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13"/>
    </row>
    <row r="20" spans="1:43" ht="78.95" customHeight="1">
      <c r="A20" s="16" t="s">
        <v>14</v>
      </c>
      <c r="B20" s="17" t="str">
        <f t="shared" ref="B20:C20" si="14">"Собственные средства кандидата, избирательного объединения"</f>
        <v>Собственные средства кандидата, избирательного объединения</v>
      </c>
      <c r="C20" s="18"/>
      <c r="D20" s="19">
        <v>80</v>
      </c>
      <c r="E20" s="20">
        <v>0</v>
      </c>
      <c r="F20" s="20">
        <v>0</v>
      </c>
      <c r="G20" s="21">
        <v>0</v>
      </c>
      <c r="H20" s="22"/>
      <c r="I20" s="20">
        <v>0</v>
      </c>
      <c r="J20" s="20">
        <v>0</v>
      </c>
      <c r="K20" s="20">
        <v>0</v>
      </c>
      <c r="L20" s="21">
        <v>0</v>
      </c>
      <c r="M20" s="22"/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20">
        <v>0</v>
      </c>
      <c r="V20" s="20">
        <v>0</v>
      </c>
      <c r="W20" s="20">
        <v>0</v>
      </c>
      <c r="X20" s="20">
        <v>0</v>
      </c>
      <c r="Y20" s="20">
        <v>0</v>
      </c>
      <c r="Z20" s="20">
        <v>0</v>
      </c>
      <c r="AA20" s="20">
        <v>0</v>
      </c>
      <c r="AB20" s="20">
        <v>0</v>
      </c>
      <c r="AC20" s="20">
        <v>0</v>
      </c>
      <c r="AD20" s="20">
        <v>0</v>
      </c>
      <c r="AE20" s="20">
        <v>0</v>
      </c>
      <c r="AF20" s="20">
        <v>0</v>
      </c>
      <c r="AG20" s="20">
        <v>0</v>
      </c>
      <c r="AH20" s="20">
        <v>0</v>
      </c>
      <c r="AI20" s="20">
        <v>0</v>
      </c>
      <c r="AJ20" s="20">
        <v>0</v>
      </c>
      <c r="AK20" s="20">
        <v>0</v>
      </c>
      <c r="AL20" s="20">
        <v>0</v>
      </c>
      <c r="AM20" s="20">
        <v>0</v>
      </c>
      <c r="AN20" s="20">
        <v>0</v>
      </c>
      <c r="AO20" s="20">
        <v>0</v>
      </c>
      <c r="AP20" s="20">
        <v>0</v>
      </c>
      <c r="AQ20" s="13"/>
    </row>
    <row r="21" spans="1:43" ht="99" customHeight="1">
      <c r="A21" s="16" t="s">
        <v>15</v>
      </c>
      <c r="B21" s="17" t="str">
        <f t="shared" ref="B21:C21" si="15">"Средства, выделенные кандидату выдвинувшим его избирательным объединением"</f>
        <v>Средства, выделенные кандидату выдвинувшим его избирательным объединением</v>
      </c>
      <c r="C21" s="18"/>
      <c r="D21" s="19">
        <v>90</v>
      </c>
      <c r="E21" s="20">
        <v>0</v>
      </c>
      <c r="F21" s="20">
        <v>0</v>
      </c>
      <c r="G21" s="21">
        <v>0</v>
      </c>
      <c r="H21" s="22"/>
      <c r="I21" s="20">
        <v>0</v>
      </c>
      <c r="J21" s="20">
        <v>0</v>
      </c>
      <c r="K21" s="20">
        <v>0</v>
      </c>
      <c r="L21" s="21">
        <v>0</v>
      </c>
      <c r="M21" s="22"/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  <c r="Z21" s="20">
        <v>0</v>
      </c>
      <c r="AA21" s="20">
        <v>0</v>
      </c>
      <c r="AB21" s="20">
        <v>0</v>
      </c>
      <c r="AC21" s="20">
        <v>0</v>
      </c>
      <c r="AD21" s="20">
        <v>0</v>
      </c>
      <c r="AE21" s="20">
        <v>0</v>
      </c>
      <c r="AF21" s="20">
        <v>0</v>
      </c>
      <c r="AG21" s="20">
        <v>0</v>
      </c>
      <c r="AH21" s="20">
        <v>0</v>
      </c>
      <c r="AI21" s="20">
        <v>0</v>
      </c>
      <c r="AJ21" s="20">
        <v>0</v>
      </c>
      <c r="AK21" s="20">
        <v>0</v>
      </c>
      <c r="AL21" s="20">
        <v>0</v>
      </c>
      <c r="AM21" s="20">
        <v>0</v>
      </c>
      <c r="AN21" s="20">
        <v>0</v>
      </c>
      <c r="AO21" s="20">
        <v>0</v>
      </c>
      <c r="AP21" s="20">
        <v>0</v>
      </c>
      <c r="AQ21" s="13"/>
    </row>
    <row r="22" spans="1:43" ht="29.1" customHeight="1">
      <c r="A22" s="16" t="s">
        <v>16</v>
      </c>
      <c r="B22" s="17" t="str">
        <f t="shared" ref="B22:C22" si="16">"Средства гражданина"</f>
        <v>Средства гражданина</v>
      </c>
      <c r="C22" s="18"/>
      <c r="D22" s="19">
        <v>100</v>
      </c>
      <c r="E22" s="20">
        <v>0</v>
      </c>
      <c r="F22" s="20">
        <v>0</v>
      </c>
      <c r="G22" s="21">
        <v>0</v>
      </c>
      <c r="H22" s="22"/>
      <c r="I22" s="20">
        <v>0</v>
      </c>
      <c r="J22" s="20">
        <v>0</v>
      </c>
      <c r="K22" s="20">
        <v>0</v>
      </c>
      <c r="L22" s="21">
        <v>0</v>
      </c>
      <c r="M22" s="22"/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  <c r="AA22" s="20">
        <v>0</v>
      </c>
      <c r="AB22" s="20">
        <v>0</v>
      </c>
      <c r="AC22" s="20">
        <v>0</v>
      </c>
      <c r="AD22" s="20">
        <v>0</v>
      </c>
      <c r="AE22" s="20">
        <v>0</v>
      </c>
      <c r="AF22" s="20">
        <v>0</v>
      </c>
      <c r="AG22" s="20">
        <v>0</v>
      </c>
      <c r="AH22" s="20">
        <v>0</v>
      </c>
      <c r="AI22" s="20">
        <v>0</v>
      </c>
      <c r="AJ22" s="20">
        <v>0</v>
      </c>
      <c r="AK22" s="20">
        <v>0</v>
      </c>
      <c r="AL22" s="20">
        <v>0</v>
      </c>
      <c r="AM22" s="20">
        <v>0</v>
      </c>
      <c r="AN22" s="20">
        <v>0</v>
      </c>
      <c r="AO22" s="20">
        <v>0</v>
      </c>
      <c r="AP22" s="20">
        <v>0</v>
      </c>
      <c r="AQ22" s="13"/>
    </row>
    <row r="23" spans="1:43" ht="38.1" customHeight="1">
      <c r="A23" s="16" t="s">
        <v>17</v>
      </c>
      <c r="B23" s="17" t="str">
        <f t="shared" ref="B23:C23" si="17">"Средства юридического лица"</f>
        <v>Средства юридического лица</v>
      </c>
      <c r="C23" s="18"/>
      <c r="D23" s="19">
        <v>110</v>
      </c>
      <c r="E23" s="20">
        <v>0</v>
      </c>
      <c r="F23" s="20">
        <v>0</v>
      </c>
      <c r="G23" s="21">
        <v>0</v>
      </c>
      <c r="H23" s="22"/>
      <c r="I23" s="20">
        <v>0</v>
      </c>
      <c r="J23" s="20">
        <v>0</v>
      </c>
      <c r="K23" s="20">
        <v>0</v>
      </c>
      <c r="L23" s="21">
        <v>0</v>
      </c>
      <c r="M23" s="22"/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0</v>
      </c>
      <c r="AA23" s="20">
        <v>0</v>
      </c>
      <c r="AB23" s="20">
        <v>0</v>
      </c>
      <c r="AC23" s="20">
        <v>0</v>
      </c>
      <c r="AD23" s="20">
        <v>0</v>
      </c>
      <c r="AE23" s="20">
        <v>0</v>
      </c>
      <c r="AF23" s="20">
        <v>0</v>
      </c>
      <c r="AG23" s="20">
        <v>0</v>
      </c>
      <c r="AH23" s="20">
        <v>0</v>
      </c>
      <c r="AI23" s="20">
        <v>0</v>
      </c>
      <c r="AJ23" s="20">
        <v>0</v>
      </c>
      <c r="AK23" s="20">
        <v>0</v>
      </c>
      <c r="AL23" s="20">
        <v>0</v>
      </c>
      <c r="AM23" s="20">
        <v>0</v>
      </c>
      <c r="AN23" s="20">
        <v>0</v>
      </c>
      <c r="AO23" s="20">
        <v>0</v>
      </c>
      <c r="AP23" s="20">
        <v>0</v>
      </c>
      <c r="AQ23" s="13"/>
    </row>
    <row r="24" spans="1:43" ht="78.95" customHeight="1">
      <c r="A24" s="16" t="s">
        <v>18</v>
      </c>
      <c r="B24" s="17" t="str">
        <f t="shared" ref="B24:C24" si="18">"Возвращено денежных средств из избирательного фонда, всего"</f>
        <v>Возвращено денежных средств из избирательного фонда, всего</v>
      </c>
      <c r="C24" s="18"/>
      <c r="D24" s="19">
        <v>120</v>
      </c>
      <c r="E24" s="20">
        <v>0</v>
      </c>
      <c r="F24" s="20">
        <v>0</v>
      </c>
      <c r="G24" s="21">
        <v>0</v>
      </c>
      <c r="H24" s="22"/>
      <c r="I24" s="20">
        <v>0</v>
      </c>
      <c r="J24" s="20">
        <v>0</v>
      </c>
      <c r="K24" s="20">
        <v>0</v>
      </c>
      <c r="L24" s="21">
        <v>0</v>
      </c>
      <c r="M24" s="22"/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20">
        <v>0</v>
      </c>
      <c r="U24" s="20">
        <v>0</v>
      </c>
      <c r="V24" s="20">
        <v>0</v>
      </c>
      <c r="W24" s="20">
        <v>0</v>
      </c>
      <c r="X24" s="20">
        <v>0</v>
      </c>
      <c r="Y24" s="20">
        <v>0</v>
      </c>
      <c r="Z24" s="20">
        <v>0</v>
      </c>
      <c r="AA24" s="20">
        <v>0</v>
      </c>
      <c r="AB24" s="20">
        <v>0</v>
      </c>
      <c r="AC24" s="20">
        <v>0</v>
      </c>
      <c r="AD24" s="20">
        <v>0</v>
      </c>
      <c r="AE24" s="20">
        <v>0</v>
      </c>
      <c r="AF24" s="20">
        <v>0</v>
      </c>
      <c r="AG24" s="20">
        <v>0</v>
      </c>
      <c r="AH24" s="20">
        <v>0</v>
      </c>
      <c r="AI24" s="20">
        <v>0</v>
      </c>
      <c r="AJ24" s="20">
        <v>0</v>
      </c>
      <c r="AK24" s="20">
        <v>0</v>
      </c>
      <c r="AL24" s="20">
        <v>0</v>
      </c>
      <c r="AM24" s="20">
        <v>0</v>
      </c>
      <c r="AN24" s="20">
        <v>0</v>
      </c>
      <c r="AO24" s="20">
        <v>0</v>
      </c>
      <c r="AP24" s="20">
        <v>0</v>
      </c>
      <c r="AQ24" s="13"/>
    </row>
    <row r="25" spans="1:43" ht="20.100000000000001" customHeight="1">
      <c r="A25" s="16" t="s">
        <v>6</v>
      </c>
      <c r="B25" s="23" t="str">
        <f t="shared" ref="B25:C25" si="19">"из них"</f>
        <v>из них</v>
      </c>
      <c r="C25" s="24"/>
      <c r="D25" s="19"/>
      <c r="E25" s="20"/>
      <c r="F25" s="20"/>
      <c r="G25" s="21"/>
      <c r="H25" s="22"/>
      <c r="I25" s="20"/>
      <c r="J25" s="20"/>
      <c r="K25" s="20"/>
      <c r="L25" s="21"/>
      <c r="M25" s="22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13"/>
    </row>
    <row r="26" spans="1:43" ht="39" customHeight="1">
      <c r="A26" s="16" t="s">
        <v>19</v>
      </c>
      <c r="B26" s="17" t="str">
        <f t="shared" ref="B26:C26" si="20">"Перечислено в доход бюджета"</f>
        <v>Перечислено в доход бюджета</v>
      </c>
      <c r="C26" s="18"/>
      <c r="D26" s="19">
        <v>130</v>
      </c>
      <c r="E26" s="20">
        <v>0</v>
      </c>
      <c r="F26" s="20">
        <v>0</v>
      </c>
      <c r="G26" s="21">
        <v>0</v>
      </c>
      <c r="H26" s="22"/>
      <c r="I26" s="20">
        <v>0</v>
      </c>
      <c r="J26" s="20">
        <v>0</v>
      </c>
      <c r="K26" s="20">
        <v>0</v>
      </c>
      <c r="L26" s="21">
        <v>0</v>
      </c>
      <c r="M26" s="22"/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  <c r="Z26" s="20">
        <v>0</v>
      </c>
      <c r="AA26" s="20">
        <v>0</v>
      </c>
      <c r="AB26" s="20">
        <v>0</v>
      </c>
      <c r="AC26" s="20">
        <v>0</v>
      </c>
      <c r="AD26" s="20">
        <v>0</v>
      </c>
      <c r="AE26" s="20">
        <v>0</v>
      </c>
      <c r="AF26" s="20">
        <v>0</v>
      </c>
      <c r="AG26" s="20">
        <v>0</v>
      </c>
      <c r="AH26" s="20">
        <v>0</v>
      </c>
      <c r="AI26" s="20">
        <v>0</v>
      </c>
      <c r="AJ26" s="20">
        <v>0</v>
      </c>
      <c r="AK26" s="20">
        <v>0</v>
      </c>
      <c r="AL26" s="20">
        <v>0</v>
      </c>
      <c r="AM26" s="20">
        <v>0</v>
      </c>
      <c r="AN26" s="20">
        <v>0</v>
      </c>
      <c r="AO26" s="20">
        <v>0</v>
      </c>
      <c r="AP26" s="20">
        <v>0</v>
      </c>
      <c r="AQ26" s="13"/>
    </row>
    <row r="27" spans="1:43" ht="135.94999999999999" customHeight="1">
      <c r="A27" s="16" t="s">
        <v>20</v>
      </c>
      <c r="B27" s="17" t="str">
        <f t="shared" ref="B27:C27" si="21">"Возвращено денежных средств, поступивших с нарушением установленного порядка, 
из них"</f>
        <v>Возвращено денежных средств, поступивших с нарушением установленного порядка, 
из них</v>
      </c>
      <c r="C27" s="18"/>
      <c r="D27" s="19">
        <v>140</v>
      </c>
      <c r="E27" s="20">
        <v>0</v>
      </c>
      <c r="F27" s="20">
        <v>0</v>
      </c>
      <c r="G27" s="21">
        <v>0</v>
      </c>
      <c r="H27" s="22"/>
      <c r="I27" s="20">
        <v>0</v>
      </c>
      <c r="J27" s="20">
        <v>0</v>
      </c>
      <c r="K27" s="20">
        <v>0</v>
      </c>
      <c r="L27" s="21">
        <v>0</v>
      </c>
      <c r="M27" s="22"/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>
        <v>0</v>
      </c>
      <c r="X27" s="20">
        <v>0</v>
      </c>
      <c r="Y27" s="20">
        <v>0</v>
      </c>
      <c r="Z27" s="20">
        <v>0</v>
      </c>
      <c r="AA27" s="20">
        <v>0</v>
      </c>
      <c r="AB27" s="20">
        <v>0</v>
      </c>
      <c r="AC27" s="20">
        <v>0</v>
      </c>
      <c r="AD27" s="20">
        <v>0</v>
      </c>
      <c r="AE27" s="20">
        <v>0</v>
      </c>
      <c r="AF27" s="20">
        <v>0</v>
      </c>
      <c r="AG27" s="20">
        <v>0</v>
      </c>
      <c r="AH27" s="20">
        <v>0</v>
      </c>
      <c r="AI27" s="20">
        <v>0</v>
      </c>
      <c r="AJ27" s="20">
        <v>0</v>
      </c>
      <c r="AK27" s="20">
        <v>0</v>
      </c>
      <c r="AL27" s="20">
        <v>0</v>
      </c>
      <c r="AM27" s="20">
        <v>0</v>
      </c>
      <c r="AN27" s="20">
        <v>0</v>
      </c>
      <c r="AO27" s="20">
        <v>0</v>
      </c>
      <c r="AP27" s="20">
        <v>0</v>
      </c>
      <c r="AQ27" s="13"/>
    </row>
    <row r="28" spans="1:43" ht="20.100000000000001" customHeight="1">
      <c r="A28" s="16" t="s">
        <v>6</v>
      </c>
      <c r="B28" s="23" t="str">
        <f t="shared" ref="B28:C28" si="22">"из них"</f>
        <v>из них</v>
      </c>
      <c r="C28" s="24"/>
      <c r="D28" s="19"/>
      <c r="E28" s="20"/>
      <c r="F28" s="20"/>
      <c r="G28" s="21"/>
      <c r="H28" s="22"/>
      <c r="I28" s="20"/>
      <c r="J28" s="20"/>
      <c r="K28" s="20"/>
      <c r="L28" s="21"/>
      <c r="M28" s="22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13"/>
    </row>
    <row r="29" spans="1:43" ht="156" customHeight="1">
      <c r="A29" s="16" t="s">
        <v>21</v>
      </c>
      <c r="B29" s="17" t="str">
        <f t="shared" ref="B29:C29" si="23">"Гражданам, которым запрещено осуществлять пожертвования либо не указавшим обязательные сведения в платежном документе"</f>
        <v>Гражданам, которым запрещено осуществлять пожертвования либо не указавшим обязательные сведения в платежном документе</v>
      </c>
      <c r="C29" s="18"/>
      <c r="D29" s="19">
        <v>150</v>
      </c>
      <c r="E29" s="20">
        <v>0</v>
      </c>
      <c r="F29" s="20">
        <v>0</v>
      </c>
      <c r="G29" s="21">
        <v>0</v>
      </c>
      <c r="H29" s="22"/>
      <c r="I29" s="20">
        <v>0</v>
      </c>
      <c r="J29" s="20">
        <v>0</v>
      </c>
      <c r="K29" s="20">
        <v>0</v>
      </c>
      <c r="L29" s="21">
        <v>0</v>
      </c>
      <c r="M29" s="22"/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20">
        <v>0</v>
      </c>
      <c r="V29" s="20">
        <v>0</v>
      </c>
      <c r="W29" s="20">
        <v>0</v>
      </c>
      <c r="X29" s="20">
        <v>0</v>
      </c>
      <c r="Y29" s="20">
        <v>0</v>
      </c>
      <c r="Z29" s="20">
        <v>0</v>
      </c>
      <c r="AA29" s="20">
        <v>0</v>
      </c>
      <c r="AB29" s="20">
        <v>0</v>
      </c>
      <c r="AC29" s="20">
        <v>0</v>
      </c>
      <c r="AD29" s="20">
        <v>0</v>
      </c>
      <c r="AE29" s="20">
        <v>0</v>
      </c>
      <c r="AF29" s="20">
        <v>0</v>
      </c>
      <c r="AG29" s="20">
        <v>0</v>
      </c>
      <c r="AH29" s="20">
        <v>0</v>
      </c>
      <c r="AI29" s="20">
        <v>0</v>
      </c>
      <c r="AJ29" s="20">
        <v>0</v>
      </c>
      <c r="AK29" s="20">
        <v>0</v>
      </c>
      <c r="AL29" s="20">
        <v>0</v>
      </c>
      <c r="AM29" s="20">
        <v>0</v>
      </c>
      <c r="AN29" s="20">
        <v>0</v>
      </c>
      <c r="AO29" s="20">
        <v>0</v>
      </c>
      <c r="AP29" s="20">
        <v>0</v>
      </c>
      <c r="AQ29" s="13"/>
    </row>
    <row r="30" spans="1:43" ht="165.95" customHeight="1">
      <c r="A30" s="16" t="s">
        <v>22</v>
      </c>
      <c r="B30" s="17" t="str">
        <f t="shared" ref="B30:C30" si="24">"Юридическим лицам, которым запрещено осуществлять пожертвования либо не указавшим обязательные сведения в платежном документе"</f>
        <v>Юридическим лицам, которым запрещено осуществлять пожертвования либо не указавшим обязательные сведения в платежном документе</v>
      </c>
      <c r="C30" s="18"/>
      <c r="D30" s="19">
        <v>160</v>
      </c>
      <c r="E30" s="20">
        <v>0</v>
      </c>
      <c r="F30" s="20">
        <v>0</v>
      </c>
      <c r="G30" s="21">
        <v>0</v>
      </c>
      <c r="H30" s="22"/>
      <c r="I30" s="20">
        <v>0</v>
      </c>
      <c r="J30" s="20">
        <v>0</v>
      </c>
      <c r="K30" s="20">
        <v>0</v>
      </c>
      <c r="L30" s="21">
        <v>0</v>
      </c>
      <c r="M30" s="22"/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0">
        <v>0</v>
      </c>
      <c r="U30" s="20">
        <v>0</v>
      </c>
      <c r="V30" s="20">
        <v>0</v>
      </c>
      <c r="W30" s="20">
        <v>0</v>
      </c>
      <c r="X30" s="20">
        <v>0</v>
      </c>
      <c r="Y30" s="20">
        <v>0</v>
      </c>
      <c r="Z30" s="20">
        <v>0</v>
      </c>
      <c r="AA30" s="20">
        <v>0</v>
      </c>
      <c r="AB30" s="20">
        <v>0</v>
      </c>
      <c r="AC30" s="20">
        <v>0</v>
      </c>
      <c r="AD30" s="20">
        <v>0</v>
      </c>
      <c r="AE30" s="20">
        <v>0</v>
      </c>
      <c r="AF30" s="20">
        <v>0</v>
      </c>
      <c r="AG30" s="20">
        <v>0</v>
      </c>
      <c r="AH30" s="20">
        <v>0</v>
      </c>
      <c r="AI30" s="20">
        <v>0</v>
      </c>
      <c r="AJ30" s="20">
        <v>0</v>
      </c>
      <c r="AK30" s="20">
        <v>0</v>
      </c>
      <c r="AL30" s="20">
        <v>0</v>
      </c>
      <c r="AM30" s="20">
        <v>0</v>
      </c>
      <c r="AN30" s="20">
        <v>0</v>
      </c>
      <c r="AO30" s="20">
        <v>0</v>
      </c>
      <c r="AP30" s="20">
        <v>0</v>
      </c>
      <c r="AQ30" s="13"/>
    </row>
    <row r="31" spans="1:43" ht="74.099999999999994" customHeight="1">
      <c r="A31" s="16" t="s">
        <v>23</v>
      </c>
      <c r="B31" s="17" t="str">
        <f t="shared" ref="B31:C31" si="25">"Средств, поступивших с превышением предельного размера"</f>
        <v>Средств, поступивших с превышением предельного размера</v>
      </c>
      <c r="C31" s="18"/>
      <c r="D31" s="19">
        <v>170</v>
      </c>
      <c r="E31" s="20">
        <v>0</v>
      </c>
      <c r="F31" s="20">
        <v>0</v>
      </c>
      <c r="G31" s="21">
        <v>0</v>
      </c>
      <c r="H31" s="22"/>
      <c r="I31" s="20">
        <v>0</v>
      </c>
      <c r="J31" s="20">
        <v>0</v>
      </c>
      <c r="K31" s="20">
        <v>0</v>
      </c>
      <c r="L31" s="21">
        <v>0</v>
      </c>
      <c r="M31" s="22"/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20">
        <v>0</v>
      </c>
      <c r="V31" s="20">
        <v>0</v>
      </c>
      <c r="W31" s="20">
        <v>0</v>
      </c>
      <c r="X31" s="20">
        <v>0</v>
      </c>
      <c r="Y31" s="20">
        <v>0</v>
      </c>
      <c r="Z31" s="20">
        <v>0</v>
      </c>
      <c r="AA31" s="20">
        <v>0</v>
      </c>
      <c r="AB31" s="20">
        <v>0</v>
      </c>
      <c r="AC31" s="20">
        <v>0</v>
      </c>
      <c r="AD31" s="20">
        <v>0</v>
      </c>
      <c r="AE31" s="20">
        <v>0</v>
      </c>
      <c r="AF31" s="20">
        <v>0</v>
      </c>
      <c r="AG31" s="20">
        <v>0</v>
      </c>
      <c r="AH31" s="20">
        <v>0</v>
      </c>
      <c r="AI31" s="20">
        <v>0</v>
      </c>
      <c r="AJ31" s="20">
        <v>0</v>
      </c>
      <c r="AK31" s="20">
        <v>0</v>
      </c>
      <c r="AL31" s="20">
        <v>0</v>
      </c>
      <c r="AM31" s="20">
        <v>0</v>
      </c>
      <c r="AN31" s="20">
        <v>0</v>
      </c>
      <c r="AO31" s="20">
        <v>0</v>
      </c>
      <c r="AP31" s="20">
        <v>0</v>
      </c>
      <c r="AQ31" s="13"/>
    </row>
    <row r="32" spans="1:43" ht="87" customHeight="1">
      <c r="A32" s="16" t="s">
        <v>24</v>
      </c>
      <c r="B32" s="17" t="str">
        <f t="shared" ref="B32:C32" si="26">"Возвращено денежных средств, поступивших в установленном порядке"</f>
        <v>Возвращено денежных средств, поступивших в установленном порядке</v>
      </c>
      <c r="C32" s="18"/>
      <c r="D32" s="19">
        <v>180</v>
      </c>
      <c r="E32" s="20">
        <v>0</v>
      </c>
      <c r="F32" s="20">
        <v>0</v>
      </c>
      <c r="G32" s="21">
        <v>0</v>
      </c>
      <c r="H32" s="22"/>
      <c r="I32" s="20">
        <v>0</v>
      </c>
      <c r="J32" s="20">
        <v>0</v>
      </c>
      <c r="K32" s="20">
        <v>0</v>
      </c>
      <c r="L32" s="21">
        <v>0</v>
      </c>
      <c r="M32" s="22"/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  <c r="T32" s="20">
        <v>0</v>
      </c>
      <c r="U32" s="20">
        <v>0</v>
      </c>
      <c r="V32" s="20">
        <v>0</v>
      </c>
      <c r="W32" s="20">
        <v>0</v>
      </c>
      <c r="X32" s="20">
        <v>0</v>
      </c>
      <c r="Y32" s="20">
        <v>0</v>
      </c>
      <c r="Z32" s="20">
        <v>0</v>
      </c>
      <c r="AA32" s="20">
        <v>0</v>
      </c>
      <c r="AB32" s="20">
        <v>0</v>
      </c>
      <c r="AC32" s="20">
        <v>0</v>
      </c>
      <c r="AD32" s="20">
        <v>0</v>
      </c>
      <c r="AE32" s="20">
        <v>0</v>
      </c>
      <c r="AF32" s="20">
        <v>0</v>
      </c>
      <c r="AG32" s="20">
        <v>0</v>
      </c>
      <c r="AH32" s="20">
        <v>0</v>
      </c>
      <c r="AI32" s="20">
        <v>0</v>
      </c>
      <c r="AJ32" s="20">
        <v>0</v>
      </c>
      <c r="AK32" s="20">
        <v>0</v>
      </c>
      <c r="AL32" s="20">
        <v>0</v>
      </c>
      <c r="AM32" s="20">
        <v>0</v>
      </c>
      <c r="AN32" s="20">
        <v>0</v>
      </c>
      <c r="AO32" s="20">
        <v>0</v>
      </c>
      <c r="AP32" s="20">
        <v>0</v>
      </c>
      <c r="AQ32" s="13"/>
    </row>
    <row r="33" spans="1:43" ht="39.950000000000003" customHeight="1">
      <c r="A33" s="16" t="s">
        <v>25</v>
      </c>
      <c r="B33" s="17" t="str">
        <f t="shared" ref="B33:C33" si="27">"Израсходовано средств, всего"</f>
        <v>Израсходовано средств, всего</v>
      </c>
      <c r="C33" s="18"/>
      <c r="D33" s="19">
        <v>190</v>
      </c>
      <c r="E33" s="20">
        <v>91460</v>
      </c>
      <c r="F33" s="20">
        <v>0</v>
      </c>
      <c r="G33" s="21">
        <v>4430</v>
      </c>
      <c r="H33" s="22"/>
      <c r="I33" s="20">
        <v>4430</v>
      </c>
      <c r="J33" s="20">
        <v>7465</v>
      </c>
      <c r="K33" s="20">
        <v>5000</v>
      </c>
      <c r="L33" s="21">
        <v>100</v>
      </c>
      <c r="M33" s="22"/>
      <c r="N33" s="20">
        <v>0</v>
      </c>
      <c r="O33" s="20">
        <v>7465</v>
      </c>
      <c r="P33" s="20">
        <v>28890</v>
      </c>
      <c r="Q33" s="20">
        <v>0</v>
      </c>
      <c r="R33" s="20">
        <v>200</v>
      </c>
      <c r="S33" s="20">
        <v>0</v>
      </c>
      <c r="T33" s="20">
        <v>100</v>
      </c>
      <c r="U33" s="20">
        <v>0</v>
      </c>
      <c r="V33" s="20">
        <v>300</v>
      </c>
      <c r="W33" s="20">
        <v>0</v>
      </c>
      <c r="X33" s="20">
        <v>4325</v>
      </c>
      <c r="Y33" s="20">
        <v>100</v>
      </c>
      <c r="Z33" s="20">
        <v>4325</v>
      </c>
      <c r="AA33" s="20">
        <v>8750</v>
      </c>
      <c r="AB33" s="20">
        <v>4430</v>
      </c>
      <c r="AC33" s="20">
        <v>7675</v>
      </c>
      <c r="AD33" s="20">
        <v>5000</v>
      </c>
      <c r="AE33" s="20">
        <v>0</v>
      </c>
      <c r="AF33" s="20">
        <v>7775</v>
      </c>
      <c r="AG33" s="20">
        <v>100</v>
      </c>
      <c r="AH33" s="20">
        <v>24980</v>
      </c>
      <c r="AI33" s="20">
        <v>200</v>
      </c>
      <c r="AJ33" s="20">
        <v>4430</v>
      </c>
      <c r="AK33" s="20">
        <v>7675</v>
      </c>
      <c r="AL33" s="20">
        <v>100</v>
      </c>
      <c r="AM33" s="20">
        <v>4430</v>
      </c>
      <c r="AN33" s="20">
        <v>7675</v>
      </c>
      <c r="AO33" s="20">
        <v>4030</v>
      </c>
      <c r="AP33" s="20">
        <v>28540</v>
      </c>
      <c r="AQ33" s="13"/>
    </row>
    <row r="34" spans="1:43" ht="20.100000000000001" customHeight="1">
      <c r="A34" s="16" t="s">
        <v>6</v>
      </c>
      <c r="B34" s="23" t="str">
        <f t="shared" ref="B34:C34" si="28">"из них"</f>
        <v>из них</v>
      </c>
      <c r="C34" s="24"/>
      <c r="D34" s="19"/>
      <c r="E34" s="20"/>
      <c r="F34" s="20"/>
      <c r="G34" s="21"/>
      <c r="H34" s="22"/>
      <c r="I34" s="20"/>
      <c r="J34" s="20"/>
      <c r="K34" s="20"/>
      <c r="L34" s="21"/>
      <c r="M34" s="22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13"/>
    </row>
    <row r="35" spans="1:43" ht="90.95" customHeight="1">
      <c r="A35" s="16" t="s">
        <v>26</v>
      </c>
      <c r="B35" s="17" t="str">
        <f t="shared" ref="B35:C35" si="29">"На организацию сбора подписей избирателей, 
из них"</f>
        <v>На организацию сбора подписей избирателей, 
из них</v>
      </c>
      <c r="C35" s="18"/>
      <c r="D35" s="19">
        <v>200</v>
      </c>
      <c r="E35" s="20">
        <v>1100</v>
      </c>
      <c r="F35" s="20">
        <v>0</v>
      </c>
      <c r="G35" s="21">
        <v>0</v>
      </c>
      <c r="H35" s="22"/>
      <c r="I35" s="20">
        <v>0</v>
      </c>
      <c r="J35" s="20">
        <v>100</v>
      </c>
      <c r="K35" s="20">
        <v>0</v>
      </c>
      <c r="L35" s="21">
        <v>100</v>
      </c>
      <c r="M35" s="22"/>
      <c r="N35" s="20">
        <v>0</v>
      </c>
      <c r="O35" s="20">
        <v>100</v>
      </c>
      <c r="P35" s="20">
        <v>300</v>
      </c>
      <c r="Q35" s="20">
        <v>0</v>
      </c>
      <c r="R35" s="20">
        <v>200</v>
      </c>
      <c r="S35" s="20">
        <v>0</v>
      </c>
      <c r="T35" s="20">
        <v>0</v>
      </c>
      <c r="U35" s="20">
        <v>0</v>
      </c>
      <c r="V35" s="20">
        <v>200</v>
      </c>
      <c r="W35" s="20">
        <v>0</v>
      </c>
      <c r="X35" s="20">
        <v>0</v>
      </c>
      <c r="Y35" s="20">
        <v>100</v>
      </c>
      <c r="Z35" s="20">
        <v>0</v>
      </c>
      <c r="AA35" s="20">
        <v>100</v>
      </c>
      <c r="AB35" s="20">
        <v>0</v>
      </c>
      <c r="AC35" s="20">
        <v>0</v>
      </c>
      <c r="AD35" s="20">
        <v>0</v>
      </c>
      <c r="AE35" s="20">
        <v>0</v>
      </c>
      <c r="AF35" s="20">
        <v>100</v>
      </c>
      <c r="AG35" s="20">
        <v>100</v>
      </c>
      <c r="AH35" s="20">
        <v>200</v>
      </c>
      <c r="AI35" s="20">
        <v>200</v>
      </c>
      <c r="AJ35" s="20">
        <v>0</v>
      </c>
      <c r="AK35" s="20">
        <v>0</v>
      </c>
      <c r="AL35" s="20">
        <v>100</v>
      </c>
      <c r="AM35" s="20">
        <v>0</v>
      </c>
      <c r="AN35" s="20">
        <v>0</v>
      </c>
      <c r="AO35" s="20">
        <v>0</v>
      </c>
      <c r="AP35" s="20">
        <v>300</v>
      </c>
      <c r="AQ35" s="13"/>
    </row>
    <row r="36" spans="1:43" ht="20.100000000000001" customHeight="1">
      <c r="A36" s="16" t="s">
        <v>6</v>
      </c>
      <c r="B36" s="23" t="str">
        <f t="shared" ref="B36:C36" si="30">"из них"</f>
        <v>из них</v>
      </c>
      <c r="C36" s="24"/>
      <c r="D36" s="19"/>
      <c r="E36" s="20"/>
      <c r="F36" s="20"/>
      <c r="G36" s="21"/>
      <c r="H36" s="22"/>
      <c r="I36" s="20"/>
      <c r="J36" s="20"/>
      <c r="K36" s="20"/>
      <c r="L36" s="21"/>
      <c r="M36" s="22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13"/>
    </row>
    <row r="37" spans="1:43" ht="87" customHeight="1">
      <c r="A37" s="16" t="s">
        <v>27</v>
      </c>
      <c r="B37" s="17" t="str">
        <f t="shared" ref="B37:C37" si="31">"На оплату труда лиц, привлекаемых для сбора подписей избирателей"</f>
        <v>На оплату труда лиц, привлекаемых для сбора подписей избирателей</v>
      </c>
      <c r="C37" s="18"/>
      <c r="D37" s="19">
        <v>210</v>
      </c>
      <c r="E37" s="20">
        <v>0</v>
      </c>
      <c r="F37" s="20">
        <v>0</v>
      </c>
      <c r="G37" s="21">
        <v>0</v>
      </c>
      <c r="H37" s="22"/>
      <c r="I37" s="20">
        <v>0</v>
      </c>
      <c r="J37" s="20">
        <v>0</v>
      </c>
      <c r="K37" s="20">
        <v>0</v>
      </c>
      <c r="L37" s="21">
        <v>0</v>
      </c>
      <c r="M37" s="22"/>
      <c r="N37" s="20">
        <v>0</v>
      </c>
      <c r="O37" s="20">
        <v>0</v>
      </c>
      <c r="P37" s="20">
        <v>0</v>
      </c>
      <c r="Q37" s="20">
        <v>0</v>
      </c>
      <c r="R37" s="20">
        <v>0</v>
      </c>
      <c r="S37" s="20">
        <v>0</v>
      </c>
      <c r="T37" s="20">
        <v>0</v>
      </c>
      <c r="U37" s="20">
        <v>0</v>
      </c>
      <c r="V37" s="20">
        <v>0</v>
      </c>
      <c r="W37" s="20">
        <v>0</v>
      </c>
      <c r="X37" s="20">
        <v>0</v>
      </c>
      <c r="Y37" s="20">
        <v>0</v>
      </c>
      <c r="Z37" s="20">
        <v>0</v>
      </c>
      <c r="AA37" s="20">
        <v>0</v>
      </c>
      <c r="AB37" s="20">
        <v>0</v>
      </c>
      <c r="AC37" s="20">
        <v>0</v>
      </c>
      <c r="AD37" s="20">
        <v>0</v>
      </c>
      <c r="AE37" s="20">
        <v>0</v>
      </c>
      <c r="AF37" s="20">
        <v>0</v>
      </c>
      <c r="AG37" s="20">
        <v>0</v>
      </c>
      <c r="AH37" s="20">
        <v>0</v>
      </c>
      <c r="AI37" s="20">
        <v>0</v>
      </c>
      <c r="AJ37" s="20">
        <v>0</v>
      </c>
      <c r="AK37" s="20">
        <v>0</v>
      </c>
      <c r="AL37" s="20">
        <v>0</v>
      </c>
      <c r="AM37" s="20">
        <v>0</v>
      </c>
      <c r="AN37" s="20">
        <v>0</v>
      </c>
      <c r="AO37" s="20">
        <v>0</v>
      </c>
      <c r="AP37" s="20">
        <v>0</v>
      </c>
      <c r="AQ37" s="13"/>
    </row>
    <row r="38" spans="1:43" ht="80.099999999999994" customHeight="1">
      <c r="A38" s="16" t="s">
        <v>28</v>
      </c>
      <c r="B38" s="17" t="str">
        <f t="shared" ref="B38:C38" si="32">"На предвыборную агитацию через организации телерадиовещания"</f>
        <v>На предвыборную агитацию через организации телерадиовещания</v>
      </c>
      <c r="C38" s="18"/>
      <c r="D38" s="19">
        <v>220</v>
      </c>
      <c r="E38" s="20">
        <v>0</v>
      </c>
      <c r="F38" s="20">
        <v>0</v>
      </c>
      <c r="G38" s="21">
        <v>0</v>
      </c>
      <c r="H38" s="22"/>
      <c r="I38" s="20">
        <v>0</v>
      </c>
      <c r="J38" s="20">
        <v>0</v>
      </c>
      <c r="K38" s="20">
        <v>0</v>
      </c>
      <c r="L38" s="21">
        <v>0</v>
      </c>
      <c r="M38" s="22"/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  <c r="T38" s="20">
        <v>0</v>
      </c>
      <c r="U38" s="20">
        <v>0</v>
      </c>
      <c r="V38" s="20">
        <v>0</v>
      </c>
      <c r="W38" s="20">
        <v>0</v>
      </c>
      <c r="X38" s="20">
        <v>0</v>
      </c>
      <c r="Y38" s="20">
        <v>0</v>
      </c>
      <c r="Z38" s="20">
        <v>0</v>
      </c>
      <c r="AA38" s="20">
        <v>0</v>
      </c>
      <c r="AB38" s="20">
        <v>0</v>
      </c>
      <c r="AC38" s="20">
        <v>0</v>
      </c>
      <c r="AD38" s="20">
        <v>0</v>
      </c>
      <c r="AE38" s="20">
        <v>0</v>
      </c>
      <c r="AF38" s="20">
        <v>0</v>
      </c>
      <c r="AG38" s="20">
        <v>0</v>
      </c>
      <c r="AH38" s="20">
        <v>0</v>
      </c>
      <c r="AI38" s="20">
        <v>0</v>
      </c>
      <c r="AJ38" s="20">
        <v>0</v>
      </c>
      <c r="AK38" s="20">
        <v>0</v>
      </c>
      <c r="AL38" s="20">
        <v>0</v>
      </c>
      <c r="AM38" s="20">
        <v>0</v>
      </c>
      <c r="AN38" s="20">
        <v>0</v>
      </c>
      <c r="AO38" s="20">
        <v>0</v>
      </c>
      <c r="AP38" s="20">
        <v>0</v>
      </c>
      <c r="AQ38" s="13"/>
    </row>
    <row r="39" spans="1:43" ht="95.1" customHeight="1">
      <c r="A39" s="16" t="s">
        <v>29</v>
      </c>
      <c r="B39" s="17" t="str">
        <f t="shared" ref="B39:C39" si="33">"На предвыборную агитацию через редакции периодических печатных изданий"</f>
        <v>На предвыборную агитацию через редакции периодических печатных изданий</v>
      </c>
      <c r="C39" s="18"/>
      <c r="D39" s="19">
        <v>230</v>
      </c>
      <c r="E39" s="20">
        <v>8610</v>
      </c>
      <c r="F39" s="20">
        <v>0</v>
      </c>
      <c r="G39" s="21">
        <v>0</v>
      </c>
      <c r="H39" s="22"/>
      <c r="I39" s="20">
        <v>0</v>
      </c>
      <c r="J39" s="20">
        <v>0</v>
      </c>
      <c r="K39" s="20">
        <v>4580</v>
      </c>
      <c r="L39" s="21">
        <v>0</v>
      </c>
      <c r="M39" s="22"/>
      <c r="N39" s="20">
        <v>0</v>
      </c>
      <c r="O39" s="20">
        <v>0</v>
      </c>
      <c r="P39" s="20">
        <v>4580</v>
      </c>
      <c r="Q39" s="20">
        <v>0</v>
      </c>
      <c r="R39" s="20">
        <v>0</v>
      </c>
      <c r="S39" s="20">
        <v>0</v>
      </c>
      <c r="T39" s="20">
        <v>0</v>
      </c>
      <c r="U39" s="20">
        <v>0</v>
      </c>
      <c r="V39" s="20">
        <v>0</v>
      </c>
      <c r="W39" s="20">
        <v>0</v>
      </c>
      <c r="X39" s="20">
        <v>0</v>
      </c>
      <c r="Y39" s="20">
        <v>0</v>
      </c>
      <c r="Z39" s="20">
        <v>0</v>
      </c>
      <c r="AA39" s="20">
        <v>0</v>
      </c>
      <c r="AB39" s="20">
        <v>0</v>
      </c>
      <c r="AC39" s="20">
        <v>0</v>
      </c>
      <c r="AD39" s="20">
        <v>0</v>
      </c>
      <c r="AE39" s="20">
        <v>0</v>
      </c>
      <c r="AF39" s="20">
        <v>0</v>
      </c>
      <c r="AG39" s="20">
        <v>0</v>
      </c>
      <c r="AH39" s="20">
        <v>0</v>
      </c>
      <c r="AI39" s="20">
        <v>0</v>
      </c>
      <c r="AJ39" s="20">
        <v>0</v>
      </c>
      <c r="AK39" s="20">
        <v>0</v>
      </c>
      <c r="AL39" s="20">
        <v>0</v>
      </c>
      <c r="AM39" s="20">
        <v>0</v>
      </c>
      <c r="AN39" s="20">
        <v>0</v>
      </c>
      <c r="AO39" s="20">
        <v>4030</v>
      </c>
      <c r="AP39" s="20">
        <v>4030</v>
      </c>
      <c r="AQ39" s="13"/>
    </row>
    <row r="40" spans="1:43" ht="90.95" customHeight="1">
      <c r="A40" s="16" t="s">
        <v>30</v>
      </c>
      <c r="B40" s="17" t="str">
        <f t="shared" ref="B40:C40" si="34">"На выпуск и распространение печатных и иных агитационных материалов"</f>
        <v>На выпуск и распространение печатных и иных агитационных материалов</v>
      </c>
      <c r="C40" s="18"/>
      <c r="D40" s="19">
        <v>240</v>
      </c>
      <c r="E40" s="20">
        <v>80780</v>
      </c>
      <c r="F40" s="20">
        <v>0</v>
      </c>
      <c r="G40" s="21">
        <v>4430</v>
      </c>
      <c r="H40" s="22"/>
      <c r="I40" s="20">
        <v>4430</v>
      </c>
      <c r="J40" s="20">
        <v>7365</v>
      </c>
      <c r="K40" s="20">
        <v>0</v>
      </c>
      <c r="L40" s="21">
        <v>0</v>
      </c>
      <c r="M40" s="22"/>
      <c r="N40" s="20">
        <v>0</v>
      </c>
      <c r="O40" s="20">
        <v>7365</v>
      </c>
      <c r="P40" s="20">
        <v>23590</v>
      </c>
      <c r="Q40" s="20">
        <v>0</v>
      </c>
      <c r="R40" s="20">
        <v>0</v>
      </c>
      <c r="S40" s="20">
        <v>0</v>
      </c>
      <c r="T40" s="20">
        <v>100</v>
      </c>
      <c r="U40" s="20">
        <v>0</v>
      </c>
      <c r="V40" s="20">
        <v>100</v>
      </c>
      <c r="W40" s="20">
        <v>0</v>
      </c>
      <c r="X40" s="20">
        <v>4325</v>
      </c>
      <c r="Y40" s="20">
        <v>0</v>
      </c>
      <c r="Z40" s="20">
        <v>4325</v>
      </c>
      <c r="AA40" s="20">
        <v>8650</v>
      </c>
      <c r="AB40" s="20">
        <v>4430</v>
      </c>
      <c r="AC40" s="20">
        <v>7675</v>
      </c>
      <c r="AD40" s="20">
        <v>4450</v>
      </c>
      <c r="AE40" s="20">
        <v>0</v>
      </c>
      <c r="AF40" s="20">
        <v>7675</v>
      </c>
      <c r="AG40" s="20">
        <v>0</v>
      </c>
      <c r="AH40" s="20">
        <v>24230</v>
      </c>
      <c r="AI40" s="20">
        <v>0</v>
      </c>
      <c r="AJ40" s="20">
        <v>4430</v>
      </c>
      <c r="AK40" s="20">
        <v>7675</v>
      </c>
      <c r="AL40" s="20">
        <v>0</v>
      </c>
      <c r="AM40" s="20">
        <v>4430</v>
      </c>
      <c r="AN40" s="20">
        <v>7675</v>
      </c>
      <c r="AO40" s="20">
        <v>0</v>
      </c>
      <c r="AP40" s="20">
        <v>24210</v>
      </c>
      <c r="AQ40" s="13"/>
    </row>
    <row r="41" spans="1:43" ht="60.95" customHeight="1">
      <c r="A41" s="16" t="s">
        <v>31</v>
      </c>
      <c r="B41" s="17" t="str">
        <f t="shared" ref="B41:C41" si="35">"На проведение публичных массовых мероприятий"</f>
        <v>На проведение публичных массовых мероприятий</v>
      </c>
      <c r="C41" s="18"/>
      <c r="D41" s="19">
        <v>250</v>
      </c>
      <c r="E41" s="20">
        <v>0</v>
      </c>
      <c r="F41" s="20">
        <v>0</v>
      </c>
      <c r="G41" s="21">
        <v>0</v>
      </c>
      <c r="H41" s="22"/>
      <c r="I41" s="20">
        <v>0</v>
      </c>
      <c r="J41" s="20">
        <v>0</v>
      </c>
      <c r="K41" s="20">
        <v>0</v>
      </c>
      <c r="L41" s="21">
        <v>0</v>
      </c>
      <c r="M41" s="22"/>
      <c r="N41" s="20">
        <v>0</v>
      </c>
      <c r="O41" s="20">
        <v>0</v>
      </c>
      <c r="P41" s="20">
        <v>0</v>
      </c>
      <c r="Q41" s="20">
        <v>0</v>
      </c>
      <c r="R41" s="20">
        <v>0</v>
      </c>
      <c r="S41" s="20">
        <v>0</v>
      </c>
      <c r="T41" s="20">
        <v>0</v>
      </c>
      <c r="U41" s="20">
        <v>0</v>
      </c>
      <c r="V41" s="20">
        <v>0</v>
      </c>
      <c r="W41" s="20">
        <v>0</v>
      </c>
      <c r="X41" s="20">
        <v>0</v>
      </c>
      <c r="Y41" s="20">
        <v>0</v>
      </c>
      <c r="Z41" s="20">
        <v>0</v>
      </c>
      <c r="AA41" s="20">
        <v>0</v>
      </c>
      <c r="AB41" s="20">
        <v>0</v>
      </c>
      <c r="AC41" s="20">
        <v>0</v>
      </c>
      <c r="AD41" s="20">
        <v>0</v>
      </c>
      <c r="AE41" s="20">
        <v>0</v>
      </c>
      <c r="AF41" s="20">
        <v>0</v>
      </c>
      <c r="AG41" s="20">
        <v>0</v>
      </c>
      <c r="AH41" s="20">
        <v>0</v>
      </c>
      <c r="AI41" s="20">
        <v>0</v>
      </c>
      <c r="AJ41" s="20">
        <v>0</v>
      </c>
      <c r="AK41" s="20">
        <v>0</v>
      </c>
      <c r="AL41" s="20">
        <v>0</v>
      </c>
      <c r="AM41" s="20">
        <v>0</v>
      </c>
      <c r="AN41" s="20">
        <v>0</v>
      </c>
      <c r="AO41" s="20">
        <v>0</v>
      </c>
      <c r="AP41" s="20">
        <v>0</v>
      </c>
      <c r="AQ41" s="13"/>
    </row>
    <row r="42" spans="1:43" ht="93" customHeight="1">
      <c r="A42" s="16" t="s">
        <v>32</v>
      </c>
      <c r="B42" s="17" t="str">
        <f t="shared" ref="B42:C42" si="36">"На оплату работ (услуг) информационного и консультационного характера"</f>
        <v>На оплату работ (услуг) информационного и консультационного характера</v>
      </c>
      <c r="C42" s="18"/>
      <c r="D42" s="19">
        <v>260</v>
      </c>
      <c r="E42" s="20">
        <v>0</v>
      </c>
      <c r="F42" s="20">
        <v>0</v>
      </c>
      <c r="G42" s="21">
        <v>0</v>
      </c>
      <c r="H42" s="22"/>
      <c r="I42" s="20">
        <v>0</v>
      </c>
      <c r="J42" s="20">
        <v>0</v>
      </c>
      <c r="K42" s="20">
        <v>0</v>
      </c>
      <c r="L42" s="21">
        <v>0</v>
      </c>
      <c r="M42" s="22"/>
      <c r="N42" s="20">
        <v>0</v>
      </c>
      <c r="O42" s="20">
        <v>0</v>
      </c>
      <c r="P42" s="20">
        <v>0</v>
      </c>
      <c r="Q42" s="20">
        <v>0</v>
      </c>
      <c r="R42" s="20">
        <v>0</v>
      </c>
      <c r="S42" s="20">
        <v>0</v>
      </c>
      <c r="T42" s="20">
        <v>0</v>
      </c>
      <c r="U42" s="20">
        <v>0</v>
      </c>
      <c r="V42" s="20">
        <v>0</v>
      </c>
      <c r="W42" s="20">
        <v>0</v>
      </c>
      <c r="X42" s="20">
        <v>0</v>
      </c>
      <c r="Y42" s="20">
        <v>0</v>
      </c>
      <c r="Z42" s="20">
        <v>0</v>
      </c>
      <c r="AA42" s="20">
        <v>0</v>
      </c>
      <c r="AB42" s="20">
        <v>0</v>
      </c>
      <c r="AC42" s="20">
        <v>0</v>
      </c>
      <c r="AD42" s="20">
        <v>0</v>
      </c>
      <c r="AE42" s="20">
        <v>0</v>
      </c>
      <c r="AF42" s="20">
        <v>0</v>
      </c>
      <c r="AG42" s="20">
        <v>0</v>
      </c>
      <c r="AH42" s="20">
        <v>0</v>
      </c>
      <c r="AI42" s="20">
        <v>0</v>
      </c>
      <c r="AJ42" s="20">
        <v>0</v>
      </c>
      <c r="AK42" s="20">
        <v>0</v>
      </c>
      <c r="AL42" s="20">
        <v>0</v>
      </c>
      <c r="AM42" s="20">
        <v>0</v>
      </c>
      <c r="AN42" s="20">
        <v>0</v>
      </c>
      <c r="AO42" s="20">
        <v>0</v>
      </c>
      <c r="AP42" s="20">
        <v>0</v>
      </c>
      <c r="AQ42" s="13"/>
    </row>
    <row r="43" spans="1:43" ht="141" customHeight="1">
      <c r="A43" s="16" t="s">
        <v>33</v>
      </c>
      <c r="B43" s="17" t="str">
        <f t="shared" ref="B43:C43" si="37">"На оплату других работ (услуг), выполненных (оказанных) юридическими лицами или гражданами РФ по договорам"</f>
        <v>На оплату других работ (услуг), выполненных (оказанных) юридическими лицами или гражданами РФ по договорам</v>
      </c>
      <c r="C43" s="18"/>
      <c r="D43" s="19">
        <v>270</v>
      </c>
      <c r="E43" s="20">
        <v>550</v>
      </c>
      <c r="F43" s="20">
        <v>0</v>
      </c>
      <c r="G43" s="21">
        <v>0</v>
      </c>
      <c r="H43" s="22"/>
      <c r="I43" s="20">
        <v>0</v>
      </c>
      <c r="J43" s="20">
        <v>0</v>
      </c>
      <c r="K43" s="20">
        <v>0</v>
      </c>
      <c r="L43" s="21">
        <v>0</v>
      </c>
      <c r="M43" s="22"/>
      <c r="N43" s="20">
        <v>0</v>
      </c>
      <c r="O43" s="20">
        <v>0</v>
      </c>
      <c r="P43" s="20">
        <v>0</v>
      </c>
      <c r="Q43" s="20">
        <v>0</v>
      </c>
      <c r="R43" s="20">
        <v>0</v>
      </c>
      <c r="S43" s="20">
        <v>0</v>
      </c>
      <c r="T43" s="20">
        <v>0</v>
      </c>
      <c r="U43" s="20">
        <v>0</v>
      </c>
      <c r="V43" s="20">
        <v>0</v>
      </c>
      <c r="W43" s="20">
        <v>0</v>
      </c>
      <c r="X43" s="20">
        <v>0</v>
      </c>
      <c r="Y43" s="20">
        <v>0</v>
      </c>
      <c r="Z43" s="20">
        <v>0</v>
      </c>
      <c r="AA43" s="20">
        <v>0</v>
      </c>
      <c r="AB43" s="20">
        <v>0</v>
      </c>
      <c r="AC43" s="20">
        <v>0</v>
      </c>
      <c r="AD43" s="20">
        <v>550</v>
      </c>
      <c r="AE43" s="20">
        <v>0</v>
      </c>
      <c r="AF43" s="20">
        <v>0</v>
      </c>
      <c r="AG43" s="20">
        <v>0</v>
      </c>
      <c r="AH43" s="20">
        <v>550</v>
      </c>
      <c r="AI43" s="20">
        <v>0</v>
      </c>
      <c r="AJ43" s="20">
        <v>0</v>
      </c>
      <c r="AK43" s="20">
        <v>0</v>
      </c>
      <c r="AL43" s="20">
        <v>0</v>
      </c>
      <c r="AM43" s="20">
        <v>0</v>
      </c>
      <c r="AN43" s="20">
        <v>0</v>
      </c>
      <c r="AO43" s="20">
        <v>0</v>
      </c>
      <c r="AP43" s="20">
        <v>0</v>
      </c>
      <c r="AQ43" s="13"/>
    </row>
    <row r="44" spans="1:43" ht="117" customHeight="1">
      <c r="A44" s="16" t="s">
        <v>34</v>
      </c>
      <c r="B44" s="17" t="str">
        <f t="shared" ref="B44:C44" si="38">"На оплату иных расходов, непосредственно связанных с проведением избирательной кампании"</f>
        <v>На оплату иных расходов, непосредственно связанных с проведением избирательной кампании</v>
      </c>
      <c r="C44" s="18"/>
      <c r="D44" s="19">
        <v>280</v>
      </c>
      <c r="E44" s="20">
        <v>420</v>
      </c>
      <c r="F44" s="20">
        <v>0</v>
      </c>
      <c r="G44" s="21">
        <v>0</v>
      </c>
      <c r="H44" s="22"/>
      <c r="I44" s="20">
        <v>0</v>
      </c>
      <c r="J44" s="20">
        <v>0</v>
      </c>
      <c r="K44" s="20">
        <v>420</v>
      </c>
      <c r="L44" s="21">
        <v>0</v>
      </c>
      <c r="M44" s="22"/>
      <c r="N44" s="20">
        <v>0</v>
      </c>
      <c r="O44" s="20">
        <v>0</v>
      </c>
      <c r="P44" s="20">
        <v>420</v>
      </c>
      <c r="Q44" s="20">
        <v>0</v>
      </c>
      <c r="R44" s="20">
        <v>0</v>
      </c>
      <c r="S44" s="20">
        <v>0</v>
      </c>
      <c r="T44" s="20">
        <v>0</v>
      </c>
      <c r="U44" s="20">
        <v>0</v>
      </c>
      <c r="V44" s="20">
        <v>0</v>
      </c>
      <c r="W44" s="20">
        <v>0</v>
      </c>
      <c r="X44" s="20">
        <v>0</v>
      </c>
      <c r="Y44" s="20">
        <v>0</v>
      </c>
      <c r="Z44" s="20">
        <v>0</v>
      </c>
      <c r="AA44" s="20">
        <v>0</v>
      </c>
      <c r="AB44" s="20">
        <v>0</v>
      </c>
      <c r="AC44" s="20">
        <v>0</v>
      </c>
      <c r="AD44" s="20">
        <v>0</v>
      </c>
      <c r="AE44" s="20">
        <v>0</v>
      </c>
      <c r="AF44" s="20">
        <v>0</v>
      </c>
      <c r="AG44" s="20">
        <v>0</v>
      </c>
      <c r="AH44" s="20">
        <v>0</v>
      </c>
      <c r="AI44" s="20">
        <v>0</v>
      </c>
      <c r="AJ44" s="20">
        <v>0</v>
      </c>
      <c r="AK44" s="20">
        <v>0</v>
      </c>
      <c r="AL44" s="20">
        <v>0</v>
      </c>
      <c r="AM44" s="20">
        <v>0</v>
      </c>
      <c r="AN44" s="20">
        <v>0</v>
      </c>
      <c r="AO44" s="20">
        <v>0</v>
      </c>
      <c r="AP44" s="20">
        <v>0</v>
      </c>
      <c r="AQ44" s="13"/>
    </row>
    <row r="45" spans="1:43" ht="177.95" customHeight="1">
      <c r="A45" s="16" t="s">
        <v>35</v>
      </c>
      <c r="B45" s="17" t="str">
        <f t="shared" ref="B45:C45" si="39">"Остаток средств фонда на дату сдачи отчета (заверяется банковской справкой) 
(стр.300=стр.10-стр.120-стр.190-стр.290)"</f>
        <v>Остаток средств фонда на дату сдачи отчета (заверяется банковской справкой) 
(стр.300=стр.10-стр.120-стр.190-стр.290)</v>
      </c>
      <c r="C45" s="18"/>
      <c r="D45" s="19">
        <v>300</v>
      </c>
      <c r="E45" s="20">
        <v>0</v>
      </c>
      <c r="F45" s="20">
        <v>0</v>
      </c>
      <c r="G45" s="21">
        <v>0</v>
      </c>
      <c r="H45" s="22"/>
      <c r="I45" s="20">
        <v>0</v>
      </c>
      <c r="J45" s="20">
        <v>0</v>
      </c>
      <c r="K45" s="20">
        <v>0</v>
      </c>
      <c r="L45" s="21">
        <v>0</v>
      </c>
      <c r="M45" s="22"/>
      <c r="N45" s="20">
        <v>0</v>
      </c>
      <c r="O45" s="20">
        <v>0</v>
      </c>
      <c r="P45" s="20">
        <v>0</v>
      </c>
      <c r="Q45" s="20">
        <v>0</v>
      </c>
      <c r="R45" s="20">
        <v>0</v>
      </c>
      <c r="S45" s="20">
        <v>0</v>
      </c>
      <c r="T45" s="20">
        <v>0</v>
      </c>
      <c r="U45" s="20">
        <v>0</v>
      </c>
      <c r="V45" s="20">
        <v>0</v>
      </c>
      <c r="W45" s="20">
        <v>0</v>
      </c>
      <c r="X45" s="20">
        <v>0</v>
      </c>
      <c r="Y45" s="20">
        <v>0</v>
      </c>
      <c r="Z45" s="20">
        <v>0</v>
      </c>
      <c r="AA45" s="20">
        <v>0</v>
      </c>
      <c r="AB45" s="20">
        <v>0</v>
      </c>
      <c r="AC45" s="20">
        <v>0</v>
      </c>
      <c r="AD45" s="20">
        <v>0</v>
      </c>
      <c r="AE45" s="20">
        <v>0</v>
      </c>
      <c r="AF45" s="20">
        <v>0</v>
      </c>
      <c r="AG45" s="20">
        <v>0</v>
      </c>
      <c r="AH45" s="20">
        <v>0</v>
      </c>
      <c r="AI45" s="20">
        <v>0</v>
      </c>
      <c r="AJ45" s="20">
        <v>0</v>
      </c>
      <c r="AK45" s="20">
        <v>0</v>
      </c>
      <c r="AL45" s="20">
        <v>0</v>
      </c>
      <c r="AM45" s="20">
        <v>0</v>
      </c>
      <c r="AN45" s="20">
        <v>0</v>
      </c>
      <c r="AO45" s="20">
        <v>0</v>
      </c>
      <c r="AP45" s="20">
        <v>0</v>
      </c>
      <c r="AQ45" s="13"/>
    </row>
    <row r="46" spans="1:43" ht="20.100000000000001" customHeight="1">
      <c r="A46" s="16" t="s">
        <v>6</v>
      </c>
      <c r="B46" s="23" t="str">
        <f t="shared" ref="B46:C46" si="40">"из них"</f>
        <v>из них</v>
      </c>
      <c r="C46" s="24"/>
      <c r="D46" s="19"/>
      <c r="E46" s="20"/>
      <c r="F46" s="20"/>
      <c r="G46" s="21"/>
      <c r="H46" s="22"/>
      <c r="I46" s="20"/>
      <c r="J46" s="20"/>
      <c r="K46" s="20"/>
      <c r="L46" s="21"/>
      <c r="M46" s="22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13"/>
    </row>
    <row r="47" spans="1:43" ht="162.94999999999999" customHeight="1">
      <c r="A47" s="16" t="s">
        <v>36</v>
      </c>
      <c r="B47" s="17" t="str">
        <f t="shared" ref="B47:C47" si="41">"Распределено неизрасходованного остатка средств фонда пропорционально перечисленным в избирательный фонд денежным средствам"</f>
        <v>Распределено неизрасходованного остатка средств фонда пропорционально перечисленным в избирательный фонд денежным средствам</v>
      </c>
      <c r="C47" s="18"/>
      <c r="D47" s="19">
        <v>290</v>
      </c>
      <c r="E47" s="20">
        <v>0</v>
      </c>
      <c r="F47" s="20">
        <v>0</v>
      </c>
      <c r="G47" s="21">
        <v>0</v>
      </c>
      <c r="H47" s="22"/>
      <c r="I47" s="20">
        <v>0</v>
      </c>
      <c r="J47" s="20">
        <v>0</v>
      </c>
      <c r="K47" s="20">
        <v>0</v>
      </c>
      <c r="L47" s="21">
        <v>0</v>
      </c>
      <c r="M47" s="22"/>
      <c r="N47" s="20">
        <v>0</v>
      </c>
      <c r="O47" s="20">
        <v>0</v>
      </c>
      <c r="P47" s="20">
        <v>0</v>
      </c>
      <c r="Q47" s="20">
        <v>0</v>
      </c>
      <c r="R47" s="20">
        <v>0</v>
      </c>
      <c r="S47" s="20">
        <v>0</v>
      </c>
      <c r="T47" s="20">
        <v>0</v>
      </c>
      <c r="U47" s="20">
        <v>0</v>
      </c>
      <c r="V47" s="20">
        <v>0</v>
      </c>
      <c r="W47" s="20">
        <v>0</v>
      </c>
      <c r="X47" s="20">
        <v>0</v>
      </c>
      <c r="Y47" s="20">
        <v>0</v>
      </c>
      <c r="Z47" s="20">
        <v>0</v>
      </c>
      <c r="AA47" s="20">
        <v>0</v>
      </c>
      <c r="AB47" s="20">
        <v>0</v>
      </c>
      <c r="AC47" s="20">
        <v>0</v>
      </c>
      <c r="AD47" s="20">
        <v>0</v>
      </c>
      <c r="AE47" s="20">
        <v>0</v>
      </c>
      <c r="AF47" s="20">
        <v>0</v>
      </c>
      <c r="AG47" s="20">
        <v>0</v>
      </c>
      <c r="AH47" s="20">
        <v>0</v>
      </c>
      <c r="AI47" s="20">
        <v>0</v>
      </c>
      <c r="AJ47" s="20">
        <v>0</v>
      </c>
      <c r="AK47" s="20">
        <v>0</v>
      </c>
      <c r="AL47" s="20">
        <v>0</v>
      </c>
      <c r="AM47" s="20">
        <v>0</v>
      </c>
      <c r="AN47" s="20">
        <v>0</v>
      </c>
      <c r="AO47" s="20">
        <v>0</v>
      </c>
      <c r="AP47" s="20">
        <v>0</v>
      </c>
      <c r="AQ47" s="13"/>
    </row>
    <row r="48" spans="1:43">
      <c r="AQ48" s="13"/>
    </row>
    <row r="50" spans="1:42">
      <c r="A50" s="25" t="s">
        <v>37</v>
      </c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U50" s="27"/>
      <c r="V50" s="27"/>
      <c r="AN50" s="29" t="s">
        <v>40</v>
      </c>
      <c r="AO50" s="29"/>
      <c r="AP50" s="29"/>
    </row>
    <row r="51" spans="1:42" ht="30" customHeight="1">
      <c r="A51" s="26" t="s">
        <v>38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U51" s="28" t="s">
        <v>39</v>
      </c>
      <c r="V51" s="28"/>
      <c r="AN51" s="30" t="s">
        <v>41</v>
      </c>
      <c r="AO51" s="30"/>
      <c r="AP51" s="30"/>
    </row>
  </sheetData>
  <mergeCells count="129">
    <mergeCell ref="AN50:AP50"/>
    <mergeCell ref="AN51:AP51"/>
    <mergeCell ref="B47:C47"/>
    <mergeCell ref="G47:H47"/>
    <mergeCell ref="L47:M47"/>
    <mergeCell ref="A50:S50"/>
    <mergeCell ref="A51:S51"/>
    <mergeCell ref="U50:V50"/>
    <mergeCell ref="U51:V51"/>
    <mergeCell ref="B45:C45"/>
    <mergeCell ref="G45:H45"/>
    <mergeCell ref="L45:M45"/>
    <mergeCell ref="B46:C46"/>
    <mergeCell ref="G46:H46"/>
    <mergeCell ref="L46:M46"/>
    <mergeCell ref="B43:C43"/>
    <mergeCell ref="G43:H43"/>
    <mergeCell ref="L43:M43"/>
    <mergeCell ref="B44:C44"/>
    <mergeCell ref="G44:H44"/>
    <mergeCell ref="L44:M44"/>
    <mergeCell ref="B41:C41"/>
    <mergeCell ref="G41:H41"/>
    <mergeCell ref="L41:M41"/>
    <mergeCell ref="B42:C42"/>
    <mergeCell ref="G42:H42"/>
    <mergeCell ref="L42:M42"/>
    <mergeCell ref="B39:C39"/>
    <mergeCell ref="G39:H39"/>
    <mergeCell ref="L39:M39"/>
    <mergeCell ref="B40:C40"/>
    <mergeCell ref="G40:H40"/>
    <mergeCell ref="L40:M40"/>
    <mergeCell ref="B37:C37"/>
    <mergeCell ref="G37:H37"/>
    <mergeCell ref="L37:M37"/>
    <mergeCell ref="B38:C38"/>
    <mergeCell ref="G38:H38"/>
    <mergeCell ref="L38:M38"/>
    <mergeCell ref="B35:C35"/>
    <mergeCell ref="G35:H35"/>
    <mergeCell ref="L35:M35"/>
    <mergeCell ref="B36:C36"/>
    <mergeCell ref="G36:H36"/>
    <mergeCell ref="L36:M36"/>
    <mergeCell ref="B33:C33"/>
    <mergeCell ref="G33:H33"/>
    <mergeCell ref="L33:M33"/>
    <mergeCell ref="B34:C34"/>
    <mergeCell ref="G34:H34"/>
    <mergeCell ref="L34:M34"/>
    <mergeCell ref="B31:C31"/>
    <mergeCell ref="G31:H31"/>
    <mergeCell ref="L31:M31"/>
    <mergeCell ref="B32:C32"/>
    <mergeCell ref="G32:H32"/>
    <mergeCell ref="L32:M32"/>
    <mergeCell ref="B29:C29"/>
    <mergeCell ref="G29:H29"/>
    <mergeCell ref="L29:M29"/>
    <mergeCell ref="B30:C30"/>
    <mergeCell ref="G30:H30"/>
    <mergeCell ref="L30:M30"/>
    <mergeCell ref="B27:C27"/>
    <mergeCell ref="G27:H27"/>
    <mergeCell ref="L27:M27"/>
    <mergeCell ref="B28:C28"/>
    <mergeCell ref="G28:H28"/>
    <mergeCell ref="L28:M28"/>
    <mergeCell ref="B25:C25"/>
    <mergeCell ref="G25:H25"/>
    <mergeCell ref="L25:M25"/>
    <mergeCell ref="B26:C26"/>
    <mergeCell ref="G26:H26"/>
    <mergeCell ref="L26:M26"/>
    <mergeCell ref="B23:C23"/>
    <mergeCell ref="G23:H23"/>
    <mergeCell ref="L23:M23"/>
    <mergeCell ref="B24:C24"/>
    <mergeCell ref="G24:H24"/>
    <mergeCell ref="L24:M24"/>
    <mergeCell ref="B21:C21"/>
    <mergeCell ref="G21:H21"/>
    <mergeCell ref="L21:M21"/>
    <mergeCell ref="B22:C22"/>
    <mergeCell ref="G22:H22"/>
    <mergeCell ref="L22:M22"/>
    <mergeCell ref="B19:C19"/>
    <mergeCell ref="G19:H19"/>
    <mergeCell ref="L19:M19"/>
    <mergeCell ref="B20:C20"/>
    <mergeCell ref="G20:H20"/>
    <mergeCell ref="L20:M20"/>
    <mergeCell ref="B17:C17"/>
    <mergeCell ref="G17:H17"/>
    <mergeCell ref="L17:M17"/>
    <mergeCell ref="B18:C18"/>
    <mergeCell ref="G18:H18"/>
    <mergeCell ref="L18:M18"/>
    <mergeCell ref="B15:C15"/>
    <mergeCell ref="G15:H15"/>
    <mergeCell ref="L15:M15"/>
    <mergeCell ref="B16:C16"/>
    <mergeCell ref="G16:H16"/>
    <mergeCell ref="L16:M16"/>
    <mergeCell ref="B13:C13"/>
    <mergeCell ref="G13:H13"/>
    <mergeCell ref="L13:M13"/>
    <mergeCell ref="B14:C14"/>
    <mergeCell ref="G14:H14"/>
    <mergeCell ref="L14:M14"/>
    <mergeCell ref="B11:C11"/>
    <mergeCell ref="G11:H11"/>
    <mergeCell ref="L11:M11"/>
    <mergeCell ref="B12:C12"/>
    <mergeCell ref="G12:H12"/>
    <mergeCell ref="L12:M12"/>
    <mergeCell ref="B9:C9"/>
    <mergeCell ref="G9:H9"/>
    <mergeCell ref="L9:M9"/>
    <mergeCell ref="B10:C10"/>
    <mergeCell ref="G10:H10"/>
    <mergeCell ref="L10:M10"/>
    <mergeCell ref="B8:C8"/>
    <mergeCell ref="G8:H8"/>
    <mergeCell ref="L8:M8"/>
    <mergeCell ref="A2:AP2"/>
    <mergeCell ref="A3:AP3"/>
    <mergeCell ref="A4:AP4"/>
  </mergeCells>
  <pageMargins left="0.34722222222222221" right="0.1388888888888889" top="0.1388888888888889" bottom="0.1388888888888889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2020-10-19T07:06:31Z</dcterms:created>
  <dcterms:modified xsi:type="dcterms:W3CDTF">2020-10-19T07:07:33Z</dcterms:modified>
</cp:coreProperties>
</file>