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0880" windowHeight="11070"/>
  </bookViews>
  <sheets>
    <sheet name="Отчет" sheetId="1" r:id="rId1"/>
  </sheets>
  <calcPr calcId="125725"/>
</workbook>
</file>

<file path=xl/calcChain.xml><?xml version="1.0" encoding="utf-8"?>
<calcChain xmlns="http://schemas.openxmlformats.org/spreadsheetml/2006/main">
  <c r="N34" i="1"/>
  <c r="L34"/>
  <c r="F34"/>
  <c r="C34"/>
  <c r="B34"/>
  <c r="N33"/>
  <c r="L33"/>
  <c r="F33"/>
  <c r="C33"/>
  <c r="B33"/>
  <c r="N32"/>
  <c r="L32"/>
  <c r="F32"/>
  <c r="C32"/>
  <c r="B32"/>
  <c r="N31"/>
  <c r="L31"/>
  <c r="F31"/>
  <c r="C31"/>
  <c r="B31"/>
  <c r="N30"/>
  <c r="L30"/>
  <c r="F30"/>
  <c r="C30"/>
  <c r="B30"/>
  <c r="N29"/>
  <c r="L29"/>
  <c r="F29"/>
  <c r="C29"/>
  <c r="B29"/>
  <c r="N28"/>
  <c r="L28"/>
  <c r="F28"/>
  <c r="C28"/>
  <c r="B28"/>
  <c r="N27"/>
  <c r="L27"/>
  <c r="F27"/>
  <c r="C27"/>
  <c r="B27"/>
  <c r="N26"/>
  <c r="L26"/>
  <c r="F26"/>
  <c r="C26"/>
  <c r="B26"/>
  <c r="N25"/>
  <c r="L25"/>
  <c r="F25"/>
  <c r="C25"/>
  <c r="B25"/>
  <c r="N24"/>
  <c r="L24"/>
  <c r="F24"/>
  <c r="C24"/>
  <c r="B24"/>
  <c r="N23"/>
  <c r="L23"/>
  <c r="F23"/>
  <c r="C23"/>
  <c r="B23"/>
  <c r="N22"/>
  <c r="L22"/>
  <c r="F22"/>
  <c r="C22"/>
  <c r="B22"/>
  <c r="N21"/>
  <c r="L21"/>
  <c r="F21"/>
  <c r="C21"/>
  <c r="B21"/>
  <c r="N20"/>
  <c r="L20"/>
  <c r="F20"/>
  <c r="C20"/>
  <c r="B20"/>
  <c r="N19"/>
  <c r="L19"/>
  <c r="F19"/>
  <c r="C19"/>
  <c r="B19"/>
  <c r="N18"/>
  <c r="L18"/>
  <c r="F18"/>
  <c r="C18"/>
  <c r="B18"/>
  <c r="N17"/>
  <c r="L17"/>
  <c r="F17"/>
  <c r="C17"/>
  <c r="B17"/>
  <c r="N16"/>
  <c r="L16"/>
  <c r="F16"/>
  <c r="C16"/>
  <c r="B16"/>
  <c r="N15"/>
  <c r="L15"/>
  <c r="F15"/>
  <c r="C15"/>
  <c r="B15"/>
  <c r="N14"/>
  <c r="L14"/>
  <c r="F14"/>
  <c r="C14"/>
  <c r="B14"/>
  <c r="N13"/>
  <c r="L13"/>
  <c r="F13"/>
  <c r="C13"/>
  <c r="B13"/>
  <c r="N12"/>
  <c r="L12"/>
  <c r="F12"/>
  <c r="C12"/>
  <c r="B12"/>
  <c r="N11"/>
  <c r="L11"/>
  <c r="F11"/>
  <c r="C11"/>
  <c r="B11"/>
  <c r="N10"/>
  <c r="M10"/>
  <c r="L10"/>
  <c r="K10"/>
  <c r="J10"/>
  <c r="I10"/>
  <c r="H10"/>
  <c r="G10"/>
  <c r="F10"/>
  <c r="E10"/>
  <c r="D10"/>
  <c r="C10"/>
  <c r="B10"/>
  <c r="H9"/>
  <c r="G9"/>
  <c r="F9"/>
  <c r="E9"/>
  <c r="L8"/>
  <c r="K8"/>
  <c r="J8"/>
  <c r="G8"/>
  <c r="E8"/>
  <c r="N7"/>
  <c r="M7"/>
  <c r="J7"/>
  <c r="I7"/>
  <c r="E7"/>
  <c r="D7"/>
  <c r="M6"/>
  <c r="I6"/>
  <c r="D6"/>
  <c r="C6"/>
  <c r="B6"/>
  <c r="A6"/>
</calcChain>
</file>

<file path=xl/sharedStrings.xml><?xml version="1.0" encoding="utf-8"?>
<sst xmlns="http://schemas.openxmlformats.org/spreadsheetml/2006/main" count="34" uniqueCount="29">
  <si>
    <t>Отчет № 7. 07.09.2016 10:29:27</t>
  </si>
  <si>
    <t>СВЕДЕНИЯ
о поступлении средств в избирательные фонды кандидатов и расходовании этих средств
(на основании данных, предоставленных филиалами ПАО Сбербанк и другой кредитной организацией)</t>
  </si>
  <si>
    <t>Выборы депутатов Совета депутатов городского поселения поселок Редкино Конаковского района Тверской области четвертого созыва</t>
  </si>
  <si>
    <t>По состоянию на 05.09.2016</t>
  </si>
  <si>
    <t>В руб.</t>
  </si>
  <si>
    <t>1</t>
  </si>
  <si>
    <t>1.</t>
  </si>
  <si>
    <t>2.</t>
  </si>
  <si>
    <t>3.</t>
  </si>
  <si>
    <t/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</si>
  <si>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</si>
  <si>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</si>
  <si>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</si>
  <si>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</si>
  <si>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</si>
  <si>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</si>
  <si>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</si>
  <si>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</si>
  <si>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</si>
  <si>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</si>
  <si>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</si>
  <si>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</si>
  <si>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</si>
  <si>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</si>
  <si>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</si>
  <si>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Председатель</t>
  </si>
  <si>
    <t>территориальной избирательной комиссии Конаковского района</t>
  </si>
  <si>
    <t xml:space="preserve">    С.П. Фомченко</t>
  </si>
  <si>
    <t>(инициалы, фамилия)</t>
  </si>
</sst>
</file>

<file path=xl/styles.xml><?xml version="1.0" encoding="utf-8"?>
<styleSheet xmlns="http://schemas.openxmlformats.org/spreadsheetml/2006/main">
  <numFmts count="1">
    <numFmt numFmtId="164" formatCode="dd\.mm\.yyyy"/>
  </numFmts>
  <fonts count="8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u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right"/>
    </xf>
    <xf numFmtId="0" fontId="2" fillId="2" borderId="0" xfId="0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0" fillId="0" borderId="0" xfId="0" applyAlignment="1"/>
    <xf numFmtId="49" fontId="1" fillId="0" borderId="0" xfId="0" applyNumberFormat="1" applyFont="1" applyAlignment="1">
      <alignment horizontal="right" vertical="center"/>
    </xf>
    <xf numFmtId="0" fontId="5" fillId="3" borderId="6" xfId="0" applyNumberFormat="1" applyFont="1" applyFill="1" applyBorder="1" applyAlignment="1">
      <alignment horizontal="center" vertical="center" wrapText="1"/>
    </xf>
    <xf numFmtId="0" fontId="5" fillId="3" borderId="7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5" fillId="3" borderId="3" xfId="0" applyNumberFormat="1" applyFont="1" applyFill="1" applyBorder="1" applyAlignment="1">
      <alignment horizontal="center" vertical="center" wrapText="1"/>
    </xf>
    <xf numFmtId="0" fontId="5" fillId="3" borderId="4" xfId="0" applyNumberFormat="1" applyFont="1" applyFill="1" applyBorder="1" applyAlignment="1">
      <alignment horizontal="center" vertical="center" wrapText="1"/>
    </xf>
    <xf numFmtId="0" fontId="5" fillId="3" borderId="5" xfId="0" applyNumberFormat="1" applyFont="1" applyFill="1" applyBorder="1" applyAlignment="1">
      <alignment horizontal="center" vertical="center" wrapText="1"/>
    </xf>
    <xf numFmtId="0" fontId="5" fillId="3" borderId="2" xfId="0" applyNumberFormat="1" applyFont="1" applyFill="1" applyBorder="1" applyAlignment="1">
      <alignment horizontal="center" vertical="center" wrapText="1"/>
    </xf>
    <xf numFmtId="0" fontId="0" fillId="0" borderId="0" xfId="0" quotePrefix="1" applyAlignment="1"/>
    <xf numFmtId="0" fontId="5" fillId="3" borderId="2" xfId="0" quotePrefix="1" applyNumberFormat="1" applyFont="1" applyFill="1" applyBorder="1" applyAlignment="1">
      <alignment horizontal="center" vertical="center" wrapText="1"/>
    </xf>
    <xf numFmtId="0" fontId="6" fillId="2" borderId="2" xfId="0" quotePrefix="1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left" vertical="center" wrapText="1"/>
    </xf>
    <xf numFmtId="4" fontId="6" fillId="2" borderId="2" xfId="0" applyNumberFormat="1" applyFont="1" applyFill="1" applyBorder="1" applyAlignment="1">
      <alignment horizontal="right" vertical="center" wrapText="1"/>
    </xf>
    <xf numFmtId="1" fontId="6" fillId="2" borderId="2" xfId="0" applyNumberFormat="1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0" fontId="5" fillId="3" borderId="2" xfId="0" applyNumberFormat="1" applyFont="1" applyFill="1" applyBorder="1" applyAlignment="1">
      <alignment horizontal="left" vertical="center" wrapText="1"/>
    </xf>
    <xf numFmtId="4" fontId="5" fillId="3" borderId="2" xfId="0" applyNumberFormat="1" applyFont="1" applyFill="1" applyBorder="1" applyAlignment="1">
      <alignment horizontal="right" vertical="center" wrapText="1"/>
    </xf>
    <xf numFmtId="1" fontId="5" fillId="3" borderId="2" xfId="0" applyNumberFormat="1" applyFont="1" applyFill="1" applyBorder="1" applyAlignment="1">
      <alignment horizontal="center" vertical="center" wrapText="1"/>
    </xf>
    <xf numFmtId="164" fontId="5" fillId="3" borderId="2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left" wrapText="1"/>
    </xf>
    <xf numFmtId="49" fontId="4" fillId="0" borderId="0" xfId="0" applyNumberFormat="1" applyFont="1" applyAlignment="1">
      <alignment horizontal="left" vertical="top" wrapText="1"/>
    </xf>
    <xf numFmtId="49" fontId="7" fillId="0" borderId="0" xfId="0" applyNumberFormat="1" applyFont="1" applyAlignment="1">
      <alignment horizontal="right" wrapText="1"/>
    </xf>
    <xf numFmtId="49" fontId="4" fillId="0" borderId="0" xfId="0" applyNumberFormat="1" applyFont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35</xdr:row>
      <xdr:rowOff>165100</xdr:rowOff>
    </xdr:from>
    <xdr:to>
      <xdr:col>6</xdr:col>
      <xdr:colOff>307975</xdr:colOff>
      <xdr:row>38</xdr:row>
      <xdr:rowOff>101600</xdr:rowOff>
    </xdr:to>
    <xdr:sp macro="" textlink="">
      <xdr:nvSpPr>
        <xdr:cNvPr id="2" name="TextBox 1"/>
        <xdr:cNvSpPr txBox="1"/>
      </xdr:nvSpPr>
      <xdr:spPr>
        <a:xfrm>
          <a:off x="3181350" y="22329775"/>
          <a:ext cx="2032000" cy="508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="horz" rtlCol="0" anchor="t"/>
        <a:lstStyle/>
        <a:p>
          <a:r>
            <a:rPr lang="ru-RU" sz="1100">
              <a:latin typeface="Times New Roman"/>
            </a:rPr>
            <a:t>__________________________</a:t>
          </a:r>
        </a:p>
        <a:p>
          <a:r>
            <a:rPr lang="ru-RU" sz="1100">
              <a:latin typeface="Times New Roman"/>
            </a:rPr>
            <a:t>              (дата, подпись)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tabSelected="1" workbookViewId="0"/>
  </sheetViews>
  <sheetFormatPr defaultRowHeight="15"/>
  <cols>
    <col min="1" max="1" width="5.7109375" customWidth="1"/>
    <col min="2" max="3" width="13.140625" customWidth="1"/>
    <col min="4" max="5" width="15.7109375" customWidth="1"/>
    <col min="6" max="6" width="10.140625" customWidth="1"/>
    <col min="7" max="7" width="15.7109375" customWidth="1"/>
    <col min="8" max="8" width="5.7109375" customWidth="1"/>
    <col min="9" max="9" width="15.7109375" customWidth="1"/>
    <col min="10" max="10" width="13.140625" customWidth="1"/>
    <col min="11" max="11" width="15.7109375" customWidth="1"/>
    <col min="12" max="12" width="10.140625" customWidth="1"/>
    <col min="13" max="13" width="15.7109375" customWidth="1"/>
    <col min="14" max="14" width="19.140625" customWidth="1"/>
    <col min="15" max="15" width="9.140625" customWidth="1"/>
  </cols>
  <sheetData>
    <row r="1" spans="1:15" ht="15" customHeight="1">
      <c r="N1" s="1" t="s">
        <v>0</v>
      </c>
    </row>
    <row r="2" spans="1:15" ht="206.1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5" ht="15.7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5">
      <c r="N4" s="5" t="s">
        <v>3</v>
      </c>
    </row>
    <row r="5" spans="1:15">
      <c r="N5" s="5" t="s">
        <v>4</v>
      </c>
    </row>
    <row r="6" spans="1:15" ht="24" customHeight="1">
      <c r="A6" s="6" t="str">
        <f t="shared" ref="A6:A9" si="0">"№
п/п"</f>
        <v>№
п/п</v>
      </c>
      <c r="B6" s="6" t="str">
        <f t="shared" ref="B6:B9" si="1">"Наименование избирательного округа"</f>
        <v>Наименование избирательного округа</v>
      </c>
      <c r="C6" s="6" t="str">
        <f t="shared" ref="C6:C9" si="2">"Фамилия, имя, отчество кандидата"</f>
        <v>Фамилия, имя, отчество кандидата</v>
      </c>
      <c r="D6" s="9" t="str">
        <f t="shared" ref="D6:H6" si="3">"Поступило средств"</f>
        <v>Поступило средств</v>
      </c>
      <c r="E6" s="10"/>
      <c r="F6" s="10"/>
      <c r="G6" s="10"/>
      <c r="H6" s="11"/>
      <c r="I6" s="9" t="str">
        <f t="shared" ref="I6:L6" si="4">"Израсходовано средств"</f>
        <v>Израсходовано средств</v>
      </c>
      <c r="J6" s="10"/>
      <c r="K6" s="10"/>
      <c r="L6" s="11"/>
      <c r="M6" s="9" t="str">
        <f t="shared" ref="M6:N6" si="5">"Возвращено средств"</f>
        <v>Возвращено средств</v>
      </c>
      <c r="N6" s="11"/>
    </row>
    <row r="7" spans="1:15" ht="53.1" customHeight="1">
      <c r="A7" s="7"/>
      <c r="B7" s="7"/>
      <c r="C7" s="7"/>
      <c r="D7" s="6" t="str">
        <f t="shared" ref="D7:D9" si="6">"всего"</f>
        <v>всего</v>
      </c>
      <c r="E7" s="9" t="str">
        <f t="shared" ref="E7:H7" si="7">"из них"</f>
        <v>из них</v>
      </c>
      <c r="F7" s="10"/>
      <c r="G7" s="10"/>
      <c r="H7" s="11"/>
      <c r="I7" s="6" t="str">
        <f t="shared" ref="I7:I9" si="8">"всего"</f>
        <v>всего</v>
      </c>
      <c r="J7" s="9" t="str">
        <f t="shared" ref="J7:L7" si="9">"из них финансовые операции по расходованию средств на сумму, превышающую 23 тыс. рублей"</f>
        <v>из них финансовые операции по расходованию средств на сумму, превышающую 23 тыс. рублей</v>
      </c>
      <c r="K7" s="10"/>
      <c r="L7" s="11"/>
      <c r="M7" s="6" t="str">
        <f t="shared" ref="M7:M9" si="10">"сумма, руб."</f>
        <v>сумма, руб.</v>
      </c>
      <c r="N7" s="6" t="str">
        <f t="shared" ref="N7:N9" si="11">"основание возврата"</f>
        <v>основание возврата</v>
      </c>
      <c r="O7" s="4"/>
    </row>
    <row r="8" spans="1:15" ht="68.099999999999994" customHeight="1">
      <c r="A8" s="7"/>
      <c r="B8" s="7"/>
      <c r="C8" s="7"/>
      <c r="D8" s="7"/>
      <c r="E8" s="9" t="str">
        <f t="shared" ref="E8:F8" si="12">"пожертвования от юридических лиц на сумму, превышающую 14 тыс. рублей"</f>
        <v>пожертвования от юридических лиц на сумму, превышающую 14 тыс. рублей</v>
      </c>
      <c r="F8" s="11"/>
      <c r="G8" s="9" t="str">
        <f t="shared" ref="G8:H8" si="13">"пожертвования от граждан на сумму, превышающую  5 тыс. рублей"</f>
        <v>пожертвования от граждан на сумму, превышающую  5 тыс. рублей</v>
      </c>
      <c r="H8" s="11"/>
      <c r="I8" s="7"/>
      <c r="J8" s="6" t="str">
        <f t="shared" ref="J8:J9" si="14">"дата операции"</f>
        <v>дата операции</v>
      </c>
      <c r="K8" s="6" t="str">
        <f t="shared" ref="K8:K9" si="15">"сумма, руб."</f>
        <v>сумма, руб.</v>
      </c>
      <c r="L8" s="6" t="str">
        <f t="shared" ref="L8:L9" si="16">"назначение платежа"</f>
        <v>назначение платежа</v>
      </c>
      <c r="M8" s="7"/>
      <c r="N8" s="7"/>
      <c r="O8" s="4"/>
    </row>
    <row r="9" spans="1:15" ht="75" customHeight="1">
      <c r="A9" s="8"/>
      <c r="B9" s="8"/>
      <c r="C9" s="8"/>
      <c r="D9" s="8"/>
      <c r="E9" s="12" t="str">
        <f>"сумма, руб."</f>
        <v>сумма, руб.</v>
      </c>
      <c r="F9" s="12" t="str">
        <f>"наименование юридического лица"</f>
        <v>наименование юридического лица</v>
      </c>
      <c r="G9" s="12" t="str">
        <f>"сумма, руб."</f>
        <v>сумма, руб.</v>
      </c>
      <c r="H9" s="12" t="str">
        <f>"кол-во граждан"</f>
        <v>кол-во граждан</v>
      </c>
      <c r="I9" s="8"/>
      <c r="J9" s="8"/>
      <c r="K9" s="8"/>
      <c r="L9" s="8"/>
      <c r="M9" s="8"/>
      <c r="N9" s="8"/>
      <c r="O9" s="4"/>
    </row>
    <row r="10" spans="1:15">
      <c r="A10" s="14" t="s">
        <v>5</v>
      </c>
      <c r="B10" s="12" t="str">
        <f>"2"</f>
        <v>2</v>
      </c>
      <c r="C10" s="12" t="str">
        <f>"3"</f>
        <v>3</v>
      </c>
      <c r="D10" s="12" t="str">
        <f>"4"</f>
        <v>4</v>
      </c>
      <c r="E10" s="12" t="str">
        <f>"5"</f>
        <v>5</v>
      </c>
      <c r="F10" s="12" t="str">
        <f>"6"</f>
        <v>6</v>
      </c>
      <c r="G10" s="12" t="str">
        <f>"7"</f>
        <v>7</v>
      </c>
      <c r="H10" s="12" t="str">
        <f>"8"</f>
        <v>8</v>
      </c>
      <c r="I10" s="12" t="str">
        <f>"9"</f>
        <v>9</v>
      </c>
      <c r="J10" s="12" t="str">
        <f>"10"</f>
        <v>10</v>
      </c>
      <c r="K10" s="12" t="str">
        <f>"11"</f>
        <v>11</v>
      </c>
      <c r="L10" s="12" t="str">
        <f>"12"</f>
        <v>12</v>
      </c>
      <c r="M10" s="12" t="str">
        <f>"13"</f>
        <v>13</v>
      </c>
      <c r="N10" s="12" t="str">
        <f>"14"</f>
        <v>14</v>
      </c>
      <c r="O10" s="4"/>
    </row>
    <row r="11" spans="1:15" ht="45" customHeight="1">
      <c r="A11" s="15" t="s">
        <v>6</v>
      </c>
      <c r="B11" s="16" t="str">
        <f>"Трехмандатный (№ 1)"</f>
        <v>Трехмандатный (№ 1)</v>
      </c>
      <c r="C11" s="16" t="str">
        <f>"Березин Павел Павлович"</f>
        <v>Березин Павел Павлович</v>
      </c>
      <c r="D11" s="17">
        <v>6723</v>
      </c>
      <c r="E11" s="17"/>
      <c r="F11" s="16" t="str">
        <f>""</f>
        <v/>
      </c>
      <c r="G11" s="17"/>
      <c r="H11" s="18"/>
      <c r="I11" s="17">
        <v>6723</v>
      </c>
      <c r="J11" s="19"/>
      <c r="K11" s="17"/>
      <c r="L11" s="16" t="str">
        <f>""</f>
        <v/>
      </c>
      <c r="M11" s="17"/>
      <c r="N11" s="16" t="str">
        <f>""</f>
        <v/>
      </c>
      <c r="O11" s="13"/>
    </row>
    <row r="12" spans="1:15" ht="60" customHeight="1">
      <c r="A12" s="15" t="s">
        <v>7</v>
      </c>
      <c r="B12" s="16" t="str">
        <f>"Трехмандатный (№ 1)"</f>
        <v>Трехмандатный (№ 1)</v>
      </c>
      <c r="C12" s="16" t="str">
        <f>"Орлова Антонина Валентиновна"</f>
        <v>Орлова Антонина Валентиновна</v>
      </c>
      <c r="D12" s="17">
        <v>6723</v>
      </c>
      <c r="E12" s="17"/>
      <c r="F12" s="16" t="str">
        <f>""</f>
        <v/>
      </c>
      <c r="G12" s="17"/>
      <c r="H12" s="18"/>
      <c r="I12" s="17">
        <v>6723</v>
      </c>
      <c r="J12" s="19"/>
      <c r="K12" s="17"/>
      <c r="L12" s="16" t="str">
        <f>""</f>
        <v/>
      </c>
      <c r="M12" s="17"/>
      <c r="N12" s="16" t="str">
        <f>""</f>
        <v/>
      </c>
      <c r="O12" s="13"/>
    </row>
    <row r="13" spans="1:15" ht="45" customHeight="1">
      <c r="A13" s="15" t="s">
        <v>8</v>
      </c>
      <c r="B13" s="16" t="str">
        <f>"Трехмандатный (№ 1)"</f>
        <v>Трехмандатный (№ 1)</v>
      </c>
      <c r="C13" s="16" t="str">
        <f>"Тихонов Александр Геннадьевич"</f>
        <v>Тихонов Александр Геннадьевич</v>
      </c>
      <c r="D13" s="17">
        <v>6723</v>
      </c>
      <c r="E13" s="17"/>
      <c r="F13" s="16" t="str">
        <f>""</f>
        <v/>
      </c>
      <c r="G13" s="17"/>
      <c r="H13" s="18"/>
      <c r="I13" s="17">
        <v>6723</v>
      </c>
      <c r="J13" s="19"/>
      <c r="K13" s="17"/>
      <c r="L13" s="16" t="str">
        <f>""</f>
        <v/>
      </c>
      <c r="M13" s="17"/>
      <c r="N13" s="16" t="str">
        <f>""</f>
        <v/>
      </c>
      <c r="O13" s="13"/>
    </row>
    <row r="14" spans="1:15" ht="75" customHeight="1">
      <c r="A14" s="14" t="s">
        <v>9</v>
      </c>
      <c r="B14" s="20" t="str">
        <f>""</f>
        <v/>
      </c>
      <c r="C14" s="20" t="str">
        <f>"Избирательный округ (Трехмандатный (№ 1)), всего"</f>
        <v>Избирательный округ (Трехмандатный (№ 1)), всего</v>
      </c>
      <c r="D14" s="21">
        <v>20169</v>
      </c>
      <c r="E14" s="21">
        <v>0</v>
      </c>
      <c r="F14" s="20" t="str">
        <f>""</f>
        <v/>
      </c>
      <c r="G14" s="21">
        <v>0</v>
      </c>
      <c r="H14" s="22"/>
      <c r="I14" s="21">
        <v>20169</v>
      </c>
      <c r="J14" s="23"/>
      <c r="K14" s="21">
        <v>0</v>
      </c>
      <c r="L14" s="20" t="str">
        <f>""</f>
        <v/>
      </c>
      <c r="M14" s="21">
        <v>0</v>
      </c>
      <c r="N14" s="20" t="str">
        <f>""</f>
        <v/>
      </c>
      <c r="O14" s="13"/>
    </row>
    <row r="15" spans="1:15" ht="45" customHeight="1">
      <c r="A15" s="15" t="s">
        <v>10</v>
      </c>
      <c r="B15" s="16" t="str">
        <f>"Трехмандатный (№ 2)"</f>
        <v>Трехмандатный (№ 2)</v>
      </c>
      <c r="C15" s="16" t="str">
        <f>"Вишнякова Елена Евгеньевна"</f>
        <v>Вишнякова Елена Евгеньевна</v>
      </c>
      <c r="D15" s="17">
        <v>6723</v>
      </c>
      <c r="E15" s="17"/>
      <c r="F15" s="16" t="str">
        <f>""</f>
        <v/>
      </c>
      <c r="G15" s="17"/>
      <c r="H15" s="18"/>
      <c r="I15" s="17">
        <v>6723</v>
      </c>
      <c r="J15" s="19"/>
      <c r="K15" s="17"/>
      <c r="L15" s="16" t="str">
        <f>""</f>
        <v/>
      </c>
      <c r="M15" s="17"/>
      <c r="N15" s="16" t="str">
        <f>""</f>
        <v/>
      </c>
      <c r="O15" s="13"/>
    </row>
    <row r="16" spans="1:15" ht="60" customHeight="1">
      <c r="A16" s="15" t="s">
        <v>11</v>
      </c>
      <c r="B16" s="16" t="str">
        <f>"Трехмандатный (№ 2)"</f>
        <v>Трехмандатный (№ 2)</v>
      </c>
      <c r="C16" s="16" t="str">
        <f>"Протасов Сергей Константинович"</f>
        <v>Протасов Сергей Константинович</v>
      </c>
      <c r="D16" s="17">
        <v>6723</v>
      </c>
      <c r="E16" s="17"/>
      <c r="F16" s="16" t="str">
        <f>""</f>
        <v/>
      </c>
      <c r="G16" s="17"/>
      <c r="H16" s="18"/>
      <c r="I16" s="17">
        <v>6723</v>
      </c>
      <c r="J16" s="19"/>
      <c r="K16" s="17"/>
      <c r="L16" s="16" t="str">
        <f>""</f>
        <v/>
      </c>
      <c r="M16" s="17"/>
      <c r="N16" s="16" t="str">
        <f>""</f>
        <v/>
      </c>
      <c r="O16" s="13"/>
    </row>
    <row r="17" spans="1:15" ht="45" customHeight="1">
      <c r="A17" s="15" t="s">
        <v>12</v>
      </c>
      <c r="B17" s="16" t="str">
        <f>"Трехмандатный (№ 2)"</f>
        <v>Трехмандатный (№ 2)</v>
      </c>
      <c r="C17" s="16" t="str">
        <f>"Шагарин Сергей Сергеевич"</f>
        <v>Шагарин Сергей Сергеевич</v>
      </c>
      <c r="D17" s="17">
        <v>500</v>
      </c>
      <c r="E17" s="17"/>
      <c r="F17" s="16" t="str">
        <f>""</f>
        <v/>
      </c>
      <c r="G17" s="17"/>
      <c r="H17" s="18"/>
      <c r="I17" s="17">
        <v>500</v>
      </c>
      <c r="J17" s="19"/>
      <c r="K17" s="17"/>
      <c r="L17" s="16" t="str">
        <f>""</f>
        <v/>
      </c>
      <c r="M17" s="17"/>
      <c r="N17" s="16" t="str">
        <f>""</f>
        <v/>
      </c>
      <c r="O17" s="13"/>
    </row>
    <row r="18" spans="1:15" ht="45" customHeight="1">
      <c r="A18" s="15" t="s">
        <v>13</v>
      </c>
      <c r="B18" s="16" t="str">
        <f>"Трехмандатный (№ 2)"</f>
        <v>Трехмандатный (№ 2)</v>
      </c>
      <c r="C18" s="16" t="str">
        <f>"Шамов Сергей Петрович"</f>
        <v>Шамов Сергей Петрович</v>
      </c>
      <c r="D18" s="17">
        <v>6723</v>
      </c>
      <c r="E18" s="17"/>
      <c r="F18" s="16" t="str">
        <f>""</f>
        <v/>
      </c>
      <c r="G18" s="17"/>
      <c r="H18" s="18"/>
      <c r="I18" s="17">
        <v>6723</v>
      </c>
      <c r="J18" s="19"/>
      <c r="K18" s="17"/>
      <c r="L18" s="16" t="str">
        <f>""</f>
        <v/>
      </c>
      <c r="M18" s="17"/>
      <c r="N18" s="16" t="str">
        <f>""</f>
        <v/>
      </c>
      <c r="O18" s="13"/>
    </row>
    <row r="19" spans="1:15" ht="75" customHeight="1">
      <c r="A19" s="14" t="s">
        <v>9</v>
      </c>
      <c r="B19" s="20" t="str">
        <f>""</f>
        <v/>
      </c>
      <c r="C19" s="20" t="str">
        <f>"Избирательный округ (Трехмандатный (№ 2)), всего"</f>
        <v>Избирательный округ (Трехмандатный (№ 2)), всего</v>
      </c>
      <c r="D19" s="21">
        <v>20669</v>
      </c>
      <c r="E19" s="21">
        <v>0</v>
      </c>
      <c r="F19" s="20" t="str">
        <f>""</f>
        <v/>
      </c>
      <c r="G19" s="21">
        <v>0</v>
      </c>
      <c r="H19" s="22"/>
      <c r="I19" s="21">
        <v>20669</v>
      </c>
      <c r="J19" s="23"/>
      <c r="K19" s="21">
        <v>0</v>
      </c>
      <c r="L19" s="20" t="str">
        <f>""</f>
        <v/>
      </c>
      <c r="M19" s="21">
        <v>0</v>
      </c>
      <c r="N19" s="20" t="str">
        <f>""</f>
        <v/>
      </c>
      <c r="O19" s="13"/>
    </row>
    <row r="20" spans="1:15" ht="45" customHeight="1">
      <c r="A20" s="15" t="s">
        <v>14</v>
      </c>
      <c r="B20" s="16" t="str">
        <f>"Трехмандатный (№ 3)"</f>
        <v>Трехмандатный (№ 3)</v>
      </c>
      <c r="C20" s="16" t="str">
        <f>"Веденеев Владимир Петрович"</f>
        <v>Веденеев Владимир Петрович</v>
      </c>
      <c r="D20" s="17">
        <v>6723</v>
      </c>
      <c r="E20" s="17"/>
      <c r="F20" s="16" t="str">
        <f>""</f>
        <v/>
      </c>
      <c r="G20" s="17"/>
      <c r="H20" s="18"/>
      <c r="I20" s="17">
        <v>6723</v>
      </c>
      <c r="J20" s="19"/>
      <c r="K20" s="17"/>
      <c r="L20" s="16" t="str">
        <f>""</f>
        <v/>
      </c>
      <c r="M20" s="17"/>
      <c r="N20" s="16" t="str">
        <f>""</f>
        <v/>
      </c>
      <c r="O20" s="13"/>
    </row>
    <row r="21" spans="1:15" ht="45" customHeight="1">
      <c r="A21" s="15" t="s">
        <v>15</v>
      </c>
      <c r="B21" s="16" t="str">
        <f>"Трехмандатный (№ 3)"</f>
        <v>Трехмандатный (№ 3)</v>
      </c>
      <c r="C21" s="16" t="str">
        <f>"Климихин Виктор Викторович"</f>
        <v>Климихин Виктор Викторович</v>
      </c>
      <c r="D21" s="17">
        <v>6723</v>
      </c>
      <c r="E21" s="17"/>
      <c r="F21" s="16" t="str">
        <f>""</f>
        <v/>
      </c>
      <c r="G21" s="17"/>
      <c r="H21" s="18"/>
      <c r="I21" s="17">
        <v>6723</v>
      </c>
      <c r="J21" s="19"/>
      <c r="K21" s="17"/>
      <c r="L21" s="16" t="str">
        <f>""</f>
        <v/>
      </c>
      <c r="M21" s="17"/>
      <c r="N21" s="16" t="str">
        <f>""</f>
        <v/>
      </c>
      <c r="O21" s="13"/>
    </row>
    <row r="22" spans="1:15" ht="45" customHeight="1">
      <c r="A22" s="15" t="s">
        <v>16</v>
      </c>
      <c r="B22" s="16" t="str">
        <f>"Трехмандатный (№ 3)"</f>
        <v>Трехмандатный (№ 3)</v>
      </c>
      <c r="C22" s="16" t="str">
        <f>"Сапунов Юрий Семёнович"</f>
        <v>Сапунов Юрий Семёнович</v>
      </c>
      <c r="D22" s="17">
        <v>6723</v>
      </c>
      <c r="E22" s="17"/>
      <c r="F22" s="16" t="str">
        <f>""</f>
        <v/>
      </c>
      <c r="G22" s="17"/>
      <c r="H22" s="18"/>
      <c r="I22" s="17">
        <v>6723</v>
      </c>
      <c r="J22" s="19"/>
      <c r="K22" s="17"/>
      <c r="L22" s="16" t="str">
        <f>""</f>
        <v/>
      </c>
      <c r="M22" s="17"/>
      <c r="N22" s="16" t="str">
        <f>""</f>
        <v/>
      </c>
      <c r="O22" s="13"/>
    </row>
    <row r="23" spans="1:15" ht="75" customHeight="1">
      <c r="A23" s="14" t="s">
        <v>9</v>
      </c>
      <c r="B23" s="20" t="str">
        <f>""</f>
        <v/>
      </c>
      <c r="C23" s="20" t="str">
        <f>"Избирательный округ (Трехмандатный (№ 3)), всего"</f>
        <v>Избирательный округ (Трехмандатный (№ 3)), всего</v>
      </c>
      <c r="D23" s="21">
        <v>20169</v>
      </c>
      <c r="E23" s="21">
        <v>0</v>
      </c>
      <c r="F23" s="20" t="str">
        <f>""</f>
        <v/>
      </c>
      <c r="G23" s="21">
        <v>0</v>
      </c>
      <c r="H23" s="22"/>
      <c r="I23" s="21">
        <v>20169</v>
      </c>
      <c r="J23" s="23"/>
      <c r="K23" s="21">
        <v>0</v>
      </c>
      <c r="L23" s="20" t="str">
        <f>""</f>
        <v/>
      </c>
      <c r="M23" s="21">
        <v>0</v>
      </c>
      <c r="N23" s="20" t="str">
        <f>""</f>
        <v/>
      </c>
      <c r="O23" s="13"/>
    </row>
    <row r="24" spans="1:15" ht="45" customHeight="1">
      <c r="A24" s="15" t="s">
        <v>17</v>
      </c>
      <c r="B24" s="16" t="str">
        <f>"Трехмандатный (№ 4)"</f>
        <v>Трехмандатный (№ 4)</v>
      </c>
      <c r="C24" s="16" t="str">
        <f>"Бирюков Анатолий Игоревич"</f>
        <v>Бирюков Анатолий Игоревич</v>
      </c>
      <c r="D24" s="17">
        <v>30900</v>
      </c>
      <c r="E24" s="17"/>
      <c r="F24" s="16" t="str">
        <f>""</f>
        <v/>
      </c>
      <c r="G24" s="17"/>
      <c r="H24" s="18"/>
      <c r="I24" s="17">
        <v>30727</v>
      </c>
      <c r="J24" s="19"/>
      <c r="K24" s="17"/>
      <c r="L24" s="16" t="str">
        <f>""</f>
        <v/>
      </c>
      <c r="M24" s="17"/>
      <c r="N24" s="16" t="str">
        <f>""</f>
        <v/>
      </c>
      <c r="O24" s="13"/>
    </row>
    <row r="25" spans="1:15" ht="45" customHeight="1">
      <c r="A25" s="15" t="s">
        <v>18</v>
      </c>
      <c r="B25" s="16" t="str">
        <f>"Трехмандатный (№ 4)"</f>
        <v>Трехмандатный (№ 4)</v>
      </c>
      <c r="C25" s="16" t="str">
        <f>"Блинова Ирина Геннадьевна"</f>
        <v>Блинова Ирина Геннадьевна</v>
      </c>
      <c r="D25" s="17">
        <v>6723</v>
      </c>
      <c r="E25" s="17"/>
      <c r="F25" s="16" t="str">
        <f>""</f>
        <v/>
      </c>
      <c r="G25" s="17"/>
      <c r="H25" s="18"/>
      <c r="I25" s="17">
        <v>6723</v>
      </c>
      <c r="J25" s="19"/>
      <c r="K25" s="17"/>
      <c r="L25" s="16" t="str">
        <f>""</f>
        <v/>
      </c>
      <c r="M25" s="17"/>
      <c r="N25" s="16" t="str">
        <f>""</f>
        <v/>
      </c>
      <c r="O25" s="13"/>
    </row>
    <row r="26" spans="1:15" ht="45" customHeight="1">
      <c r="A26" s="15" t="s">
        <v>19</v>
      </c>
      <c r="B26" s="16" t="str">
        <f>"Трехмандатный (№ 4)"</f>
        <v>Трехмандатный (№ 4)</v>
      </c>
      <c r="C26" s="16" t="str">
        <f>"Носов Геннадий Алексеевич"</f>
        <v>Носов Геннадий Алексеевич</v>
      </c>
      <c r="D26" s="17">
        <v>3500</v>
      </c>
      <c r="E26" s="17"/>
      <c r="F26" s="16" t="str">
        <f>""</f>
        <v/>
      </c>
      <c r="G26" s="17"/>
      <c r="H26" s="18"/>
      <c r="I26" s="17">
        <v>3500</v>
      </c>
      <c r="J26" s="19"/>
      <c r="K26" s="17"/>
      <c r="L26" s="16" t="str">
        <f>""</f>
        <v/>
      </c>
      <c r="M26" s="17"/>
      <c r="N26" s="16" t="str">
        <f>""</f>
        <v/>
      </c>
      <c r="O26" s="13"/>
    </row>
    <row r="27" spans="1:15" ht="45" customHeight="1">
      <c r="A27" s="15" t="s">
        <v>20</v>
      </c>
      <c r="B27" s="16" t="str">
        <f>"Трехмандатный (№ 4)"</f>
        <v>Трехмандатный (№ 4)</v>
      </c>
      <c r="C27" s="16" t="str">
        <f>"Орлов Сергей Сергеевич"</f>
        <v>Орлов Сергей Сергеевич</v>
      </c>
      <c r="D27" s="17">
        <v>6723</v>
      </c>
      <c r="E27" s="17"/>
      <c r="F27" s="16" t="str">
        <f>""</f>
        <v/>
      </c>
      <c r="G27" s="17"/>
      <c r="H27" s="18"/>
      <c r="I27" s="17">
        <v>6723</v>
      </c>
      <c r="J27" s="19"/>
      <c r="K27" s="17"/>
      <c r="L27" s="16" t="str">
        <f>""</f>
        <v/>
      </c>
      <c r="M27" s="17"/>
      <c r="N27" s="16" t="str">
        <f>""</f>
        <v/>
      </c>
      <c r="O27" s="13"/>
    </row>
    <row r="28" spans="1:15" ht="45" customHeight="1">
      <c r="A28" s="15" t="s">
        <v>21</v>
      </c>
      <c r="B28" s="16" t="str">
        <f>"Трехмандатный (№ 4)"</f>
        <v>Трехмандатный (№ 4)</v>
      </c>
      <c r="C28" s="16" t="str">
        <f>"Хабаров Евгений Евгеньевич"</f>
        <v>Хабаров Евгений Евгеньевич</v>
      </c>
      <c r="D28" s="17">
        <v>6723</v>
      </c>
      <c r="E28" s="17"/>
      <c r="F28" s="16" t="str">
        <f>""</f>
        <v/>
      </c>
      <c r="G28" s="17"/>
      <c r="H28" s="18"/>
      <c r="I28" s="17">
        <v>6723</v>
      </c>
      <c r="J28" s="19"/>
      <c r="K28" s="17"/>
      <c r="L28" s="16" t="str">
        <f>""</f>
        <v/>
      </c>
      <c r="M28" s="17"/>
      <c r="N28" s="16" t="str">
        <f>""</f>
        <v/>
      </c>
      <c r="O28" s="13"/>
    </row>
    <row r="29" spans="1:15" ht="75" customHeight="1">
      <c r="A29" s="14" t="s">
        <v>9</v>
      </c>
      <c r="B29" s="20" t="str">
        <f>""</f>
        <v/>
      </c>
      <c r="C29" s="20" t="str">
        <f>"Избирательный округ (Трехмандатный (№ 4)), всего"</f>
        <v>Избирательный округ (Трехмандатный (№ 4)), всего</v>
      </c>
      <c r="D29" s="21">
        <v>54569</v>
      </c>
      <c r="E29" s="21">
        <v>0</v>
      </c>
      <c r="F29" s="20" t="str">
        <f>""</f>
        <v/>
      </c>
      <c r="G29" s="21">
        <v>0</v>
      </c>
      <c r="H29" s="22"/>
      <c r="I29" s="21">
        <v>54396</v>
      </c>
      <c r="J29" s="23"/>
      <c r="K29" s="21">
        <v>0</v>
      </c>
      <c r="L29" s="20" t="str">
        <f>""</f>
        <v/>
      </c>
      <c r="M29" s="21">
        <v>0</v>
      </c>
      <c r="N29" s="20" t="str">
        <f>""</f>
        <v/>
      </c>
      <c r="O29" s="13"/>
    </row>
    <row r="30" spans="1:15" ht="45" customHeight="1">
      <c r="A30" s="15" t="s">
        <v>22</v>
      </c>
      <c r="B30" s="16" t="str">
        <f>"Трехмандатный (№ 5)"</f>
        <v>Трехмандатный (№ 5)</v>
      </c>
      <c r="C30" s="16" t="str">
        <f>"Кольцов Юрий Анатольевич"</f>
        <v>Кольцов Юрий Анатольевич</v>
      </c>
      <c r="D30" s="17">
        <v>6723</v>
      </c>
      <c r="E30" s="17"/>
      <c r="F30" s="16" t="str">
        <f>""</f>
        <v/>
      </c>
      <c r="G30" s="17"/>
      <c r="H30" s="18"/>
      <c r="I30" s="17">
        <v>6723</v>
      </c>
      <c r="J30" s="19"/>
      <c r="K30" s="17"/>
      <c r="L30" s="16" t="str">
        <f>""</f>
        <v/>
      </c>
      <c r="M30" s="17"/>
      <c r="N30" s="16" t="str">
        <f>""</f>
        <v/>
      </c>
      <c r="O30" s="13"/>
    </row>
    <row r="31" spans="1:15" ht="45" customHeight="1">
      <c r="A31" s="15" t="s">
        <v>23</v>
      </c>
      <c r="B31" s="16" t="str">
        <f>"Трехмандатный (№ 5)"</f>
        <v>Трехмандатный (№ 5)</v>
      </c>
      <c r="C31" s="16" t="str">
        <f>"Колюкаева Лариса Васильевна"</f>
        <v>Колюкаева Лариса Васильевна</v>
      </c>
      <c r="D31" s="17">
        <v>6723</v>
      </c>
      <c r="E31" s="17"/>
      <c r="F31" s="16" t="str">
        <f>""</f>
        <v/>
      </c>
      <c r="G31" s="17"/>
      <c r="H31" s="18"/>
      <c r="I31" s="17">
        <v>6723</v>
      </c>
      <c r="J31" s="19"/>
      <c r="K31" s="17"/>
      <c r="L31" s="16" t="str">
        <f>""</f>
        <v/>
      </c>
      <c r="M31" s="17"/>
      <c r="N31" s="16" t="str">
        <f>""</f>
        <v/>
      </c>
      <c r="O31" s="13"/>
    </row>
    <row r="32" spans="1:15" ht="45" customHeight="1">
      <c r="A32" s="15" t="s">
        <v>24</v>
      </c>
      <c r="B32" s="16" t="str">
        <f>"Трехмандатный (№ 5)"</f>
        <v>Трехмандатный (№ 5)</v>
      </c>
      <c r="C32" s="16" t="str">
        <f>"Сивохин Виктор Евгеньевич"</f>
        <v>Сивохин Виктор Евгеньевич</v>
      </c>
      <c r="D32" s="17">
        <v>6723</v>
      </c>
      <c r="E32" s="17"/>
      <c r="F32" s="16" t="str">
        <f>""</f>
        <v/>
      </c>
      <c r="G32" s="17"/>
      <c r="H32" s="18"/>
      <c r="I32" s="17">
        <v>6723</v>
      </c>
      <c r="J32" s="19"/>
      <c r="K32" s="17"/>
      <c r="L32" s="16" t="str">
        <f>""</f>
        <v/>
      </c>
      <c r="M32" s="17"/>
      <c r="N32" s="16" t="str">
        <f>""</f>
        <v/>
      </c>
      <c r="O32" s="13"/>
    </row>
    <row r="33" spans="1:15" ht="75" customHeight="1">
      <c r="A33" s="14" t="s">
        <v>9</v>
      </c>
      <c r="B33" s="20" t="str">
        <f>""</f>
        <v/>
      </c>
      <c r="C33" s="20" t="str">
        <f>"Избирательный округ (Трехмандатный (№ 5)), всего"</f>
        <v>Избирательный округ (Трехмандатный (№ 5)), всего</v>
      </c>
      <c r="D33" s="21">
        <v>20169</v>
      </c>
      <c r="E33" s="21">
        <v>0</v>
      </c>
      <c r="F33" s="20" t="str">
        <f>""</f>
        <v/>
      </c>
      <c r="G33" s="21">
        <v>0</v>
      </c>
      <c r="H33" s="22"/>
      <c r="I33" s="21">
        <v>20169</v>
      </c>
      <c r="J33" s="23"/>
      <c r="K33" s="21">
        <v>0</v>
      </c>
      <c r="L33" s="20" t="str">
        <f>""</f>
        <v/>
      </c>
      <c r="M33" s="21">
        <v>0</v>
      </c>
      <c r="N33" s="20" t="str">
        <f>""</f>
        <v/>
      </c>
      <c r="O33" s="13"/>
    </row>
    <row r="34" spans="1:15">
      <c r="A34" s="14" t="s">
        <v>9</v>
      </c>
      <c r="B34" s="20" t="str">
        <f>""</f>
        <v/>
      </c>
      <c r="C34" s="20" t="str">
        <f>"Итого"</f>
        <v>Итого</v>
      </c>
      <c r="D34" s="21">
        <v>135745</v>
      </c>
      <c r="E34" s="21">
        <v>0</v>
      </c>
      <c r="F34" s="20" t="str">
        <f>""</f>
        <v/>
      </c>
      <c r="G34" s="21">
        <v>0</v>
      </c>
      <c r="H34" s="22">
        <v>0</v>
      </c>
      <c r="I34" s="21">
        <v>135572</v>
      </c>
      <c r="J34" s="23"/>
      <c r="K34" s="21">
        <v>0</v>
      </c>
      <c r="L34" s="20" t="str">
        <f>""</f>
        <v/>
      </c>
      <c r="M34" s="21">
        <v>0</v>
      </c>
      <c r="N34" s="20" t="str">
        <f>""</f>
        <v/>
      </c>
      <c r="O34" s="13"/>
    </row>
    <row r="35" spans="1:15">
      <c r="O35" s="13"/>
    </row>
    <row r="37" spans="1:15">
      <c r="A37" s="24" t="s">
        <v>25</v>
      </c>
      <c r="B37" s="24"/>
      <c r="C37" s="24"/>
      <c r="D37" s="24"/>
      <c r="E37" s="26" t="s">
        <v>27</v>
      </c>
      <c r="F37" s="26"/>
      <c r="G37" s="26"/>
      <c r="H37" s="26"/>
      <c r="I37" s="26"/>
      <c r="J37" s="26"/>
      <c r="K37" s="26"/>
      <c r="L37" s="26"/>
      <c r="M37" s="26"/>
      <c r="N37" s="26"/>
    </row>
    <row r="38" spans="1:15" ht="30" customHeight="1">
      <c r="A38" s="25" t="s">
        <v>26</v>
      </c>
      <c r="B38" s="25"/>
      <c r="C38" s="25"/>
      <c r="D38" s="25"/>
      <c r="E38" s="27" t="s">
        <v>28</v>
      </c>
      <c r="F38" s="27"/>
      <c r="G38" s="27"/>
      <c r="H38" s="27"/>
      <c r="I38" s="27"/>
      <c r="J38" s="27"/>
      <c r="K38" s="27"/>
      <c r="L38" s="27"/>
      <c r="M38" s="27"/>
      <c r="N38" s="27"/>
    </row>
  </sheetData>
  <mergeCells count="23">
    <mergeCell ref="A37:D37"/>
    <mergeCell ref="A38:D38"/>
    <mergeCell ref="E37:N37"/>
    <mergeCell ref="E38:N38"/>
    <mergeCell ref="I7:I9"/>
    <mergeCell ref="J7:L7"/>
    <mergeCell ref="M7:M9"/>
    <mergeCell ref="N7:N9"/>
    <mergeCell ref="E8:F8"/>
    <mergeCell ref="G8:H8"/>
    <mergeCell ref="J8:J9"/>
    <mergeCell ref="K8:K9"/>
    <mergeCell ref="L8:L9"/>
    <mergeCell ref="A2:N2"/>
    <mergeCell ref="A3:N3"/>
    <mergeCell ref="A6:A9"/>
    <mergeCell ref="B6:B9"/>
    <mergeCell ref="C6:C9"/>
    <mergeCell ref="D6:H6"/>
    <mergeCell ref="I6:L6"/>
    <mergeCell ref="M6:N6"/>
    <mergeCell ref="D7:D9"/>
    <mergeCell ref="E7:H7"/>
  </mergeCells>
  <pageMargins left="0.34722222222222221" right="0.1388888888888889" top="0.1388888888888889" bottom="0.1388888888888889" header="0.3" footer="0.3"/>
  <pageSetup paperSize="9" scale="7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2016-09-07T07:29:33Z</dcterms:created>
  <dcterms:modified xsi:type="dcterms:W3CDTF">2016-09-07T07:31:01Z</dcterms:modified>
</cp:coreProperties>
</file>